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0160" windowHeight="8856"/>
  </bookViews>
  <sheets>
    <sheet name="Rekapitulace stavby" sheetId="1" r:id="rId1"/>
    <sheet name="SO 101 - Silnice II-112 -..." sheetId="2" r:id="rId2"/>
    <sheet name="SO 103 - Silnice II-112 -..." sheetId="3" r:id="rId3"/>
    <sheet name="SO 800 - Vedlejší rozpočt..." sheetId="4" r:id="rId4"/>
    <sheet name="Pokyny pro vyplnění" sheetId="5" r:id="rId5"/>
  </sheets>
  <definedNames>
    <definedName name="_xlnm._FilterDatabase" localSheetId="1" hidden="1">'SO 101 - Silnice II-112 -...'!$C$88:$K$227</definedName>
    <definedName name="_xlnm._FilterDatabase" localSheetId="2" hidden="1">'SO 103 - Silnice II-112 -...'!$C$86:$K$268</definedName>
    <definedName name="_xlnm._FilterDatabase" localSheetId="3" hidden="1">'SO 800 - Vedlejší rozpočt...'!$C$84:$K$107</definedName>
    <definedName name="_xlnm.Print_Titles" localSheetId="0">'Rekapitulace stavby'!$52:$52</definedName>
    <definedName name="_xlnm.Print_Titles" localSheetId="1">'SO 101 - Silnice II-112 -...'!$88:$88</definedName>
    <definedName name="_xlnm.Print_Titles" localSheetId="2">'SO 103 - Silnice II-112 -...'!$86:$86</definedName>
    <definedName name="_xlnm.Print_Titles" localSheetId="3">'SO 800 - Vedlejší rozpočt...'!$84:$84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stavby'!$C$42:$AQ$58</definedName>
    <definedName name="_xlnm.Print_Area" localSheetId="1">'SO 101 - Silnice II-112 -...'!$C$4:$J$39,'SO 101 - Silnice II-112 -...'!$C$45:$J$70,'SO 101 - Silnice II-112 -...'!$C$76:$K$227</definedName>
    <definedName name="_xlnm.Print_Area" localSheetId="2">'SO 103 - Silnice II-112 -...'!$C$4:$J$39,'SO 103 - Silnice II-112 -...'!$C$45:$J$68,'SO 103 - Silnice II-112 -...'!$C$74:$K$268</definedName>
    <definedName name="_xlnm.Print_Area" localSheetId="3">'SO 800 - Vedlejší rozpočt...'!$C$4:$J$39,'SO 800 - Vedlejší rozpočt...'!$C$45:$J$66,'SO 800 - Vedlejší rozpočt...'!$C$72:$K$107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/>
  <c r="BI107" i="4"/>
  <c r="BH107" i="4"/>
  <c r="BG107" i="4"/>
  <c r="BF107" i="4"/>
  <c r="T107" i="4"/>
  <c r="R107" i="4"/>
  <c r="P107" i="4"/>
  <c r="BK107" i="4"/>
  <c r="J107" i="4"/>
  <c r="BE107" i="4"/>
  <c r="BI106" i="4"/>
  <c r="BH106" i="4"/>
  <c r="BG106" i="4"/>
  <c r="BF106" i="4"/>
  <c r="T106" i="4"/>
  <c r="R106" i="4"/>
  <c r="P106" i="4"/>
  <c r="BK106" i="4"/>
  <c r="J106" i="4"/>
  <c r="BE106" i="4"/>
  <c r="BI105" i="4"/>
  <c r="BH105" i="4"/>
  <c r="BG105" i="4"/>
  <c r="BF105" i="4"/>
  <c r="T105" i="4"/>
  <c r="R105" i="4"/>
  <c r="P105" i="4"/>
  <c r="BK105" i="4"/>
  <c r="J105" i="4"/>
  <c r="BE105" i="4"/>
  <c r="BI104" i="4"/>
  <c r="BH104" i="4"/>
  <c r="BG104" i="4"/>
  <c r="BF104" i="4"/>
  <c r="T104" i="4"/>
  <c r="R104" i="4"/>
  <c r="P104" i="4"/>
  <c r="BK104" i="4"/>
  <c r="J104" i="4"/>
  <c r="BE104" i="4"/>
  <c r="BI103" i="4"/>
  <c r="BH103" i="4"/>
  <c r="BG103" i="4"/>
  <c r="BF103" i="4"/>
  <c r="T103" i="4"/>
  <c r="T102" i="4"/>
  <c r="R103" i="4"/>
  <c r="R102" i="4"/>
  <c r="P103" i="4"/>
  <c r="P102" i="4"/>
  <c r="BK103" i="4"/>
  <c r="BK102" i="4"/>
  <c r="J102" i="4" s="1"/>
  <c r="J65" i="4" s="1"/>
  <c r="J103" i="4"/>
  <c r="BE103" i="4" s="1"/>
  <c r="BI101" i="4"/>
  <c r="BH101" i="4"/>
  <c r="BG101" i="4"/>
  <c r="BF101" i="4"/>
  <c r="T101" i="4"/>
  <c r="T100" i="4"/>
  <c r="R101" i="4"/>
  <c r="R100" i="4"/>
  <c r="P101" i="4"/>
  <c r="P100" i="4"/>
  <c r="BK101" i="4"/>
  <c r="BK100" i="4"/>
  <c r="J100" i="4" s="1"/>
  <c r="J64" i="4" s="1"/>
  <c r="J101" i="4"/>
  <c r="BE101" i="4" s="1"/>
  <c r="BI99" i="4"/>
  <c r="BH99" i="4"/>
  <c r="BG99" i="4"/>
  <c r="BF99" i="4"/>
  <c r="T99" i="4"/>
  <c r="R99" i="4"/>
  <c r="P99" i="4"/>
  <c r="BK99" i="4"/>
  <c r="J99" i="4"/>
  <c r="BE99" i="4"/>
  <c r="BI98" i="4"/>
  <c r="BH98" i="4"/>
  <c r="BG98" i="4"/>
  <c r="BF98" i="4"/>
  <c r="T98" i="4"/>
  <c r="T97" i="4"/>
  <c r="R98" i="4"/>
  <c r="R97" i="4"/>
  <c r="P98" i="4"/>
  <c r="P97" i="4"/>
  <c r="BK98" i="4"/>
  <c r="BK97" i="4"/>
  <c r="J97" i="4" s="1"/>
  <c r="J63" i="4" s="1"/>
  <c r="J98" i="4"/>
  <c r="BE98" i="4" s="1"/>
  <c r="BI96" i="4"/>
  <c r="BH96" i="4"/>
  <c r="BG96" i="4"/>
  <c r="BF96" i="4"/>
  <c r="T96" i="4"/>
  <c r="R96" i="4"/>
  <c r="P96" i="4"/>
  <c r="BK96" i="4"/>
  <c r="J96" i="4"/>
  <c r="BE96" i="4"/>
  <c r="BI95" i="4"/>
  <c r="BH95" i="4"/>
  <c r="BG95" i="4"/>
  <c r="BF95" i="4"/>
  <c r="T95" i="4"/>
  <c r="T94" i="4"/>
  <c r="R95" i="4"/>
  <c r="R94" i="4"/>
  <c r="P95" i="4"/>
  <c r="P94" i="4"/>
  <c r="BK95" i="4"/>
  <c r="BK94" i="4"/>
  <c r="J94" i="4" s="1"/>
  <c r="J62" i="4" s="1"/>
  <c r="J95" i="4"/>
  <c r="BE95" i="4" s="1"/>
  <c r="BI93" i="4"/>
  <c r="BH93" i="4"/>
  <c r="BG93" i="4"/>
  <c r="BF93" i="4"/>
  <c r="T93" i="4"/>
  <c r="R93" i="4"/>
  <c r="P93" i="4"/>
  <c r="BK93" i="4"/>
  <c r="J93" i="4"/>
  <c r="BE93" i="4"/>
  <c r="BI92" i="4"/>
  <c r="BH92" i="4"/>
  <c r="BG92" i="4"/>
  <c r="BF92" i="4"/>
  <c r="T92" i="4"/>
  <c r="R92" i="4"/>
  <c r="P92" i="4"/>
  <c r="BK92" i="4"/>
  <c r="J92" i="4"/>
  <c r="BE92" i="4"/>
  <c r="BI91" i="4"/>
  <c r="BH91" i="4"/>
  <c r="BG91" i="4"/>
  <c r="BF91" i="4"/>
  <c r="T91" i="4"/>
  <c r="R91" i="4"/>
  <c r="P91" i="4"/>
  <c r="BK91" i="4"/>
  <c r="J91" i="4"/>
  <c r="BE91" i="4"/>
  <c r="BI90" i="4"/>
  <c r="BH90" i="4"/>
  <c r="BG90" i="4"/>
  <c r="BF90" i="4"/>
  <c r="T90" i="4"/>
  <c r="R90" i="4"/>
  <c r="P90" i="4"/>
  <c r="BK90" i="4"/>
  <c r="J90" i="4"/>
  <c r="BE90" i="4"/>
  <c r="BI89" i="4"/>
  <c r="BH89" i="4"/>
  <c r="BG89" i="4"/>
  <c r="BF89" i="4"/>
  <c r="T89" i="4"/>
  <c r="R89" i="4"/>
  <c r="P89" i="4"/>
  <c r="BK89" i="4"/>
  <c r="J89" i="4"/>
  <c r="BE89" i="4"/>
  <c r="BI88" i="4"/>
  <c r="F37" i="4"/>
  <c r="BD57" i="1" s="1"/>
  <c r="BH88" i="4"/>
  <c r="F36" i="4" s="1"/>
  <c r="BC57" i="1" s="1"/>
  <c r="BG88" i="4"/>
  <c r="F35" i="4"/>
  <c r="BB57" i="1" s="1"/>
  <c r="BF88" i="4"/>
  <c r="J34" i="4" s="1"/>
  <c r="AW57" i="1" s="1"/>
  <c r="T88" i="4"/>
  <c r="T87" i="4"/>
  <c r="T86" i="4" s="1"/>
  <c r="T85" i="4" s="1"/>
  <c r="R88" i="4"/>
  <c r="R87" i="4"/>
  <c r="R86" i="4" s="1"/>
  <c r="R85" i="4" s="1"/>
  <c r="P88" i="4"/>
  <c r="P87" i="4"/>
  <c r="P86" i="4" s="1"/>
  <c r="P85" i="4" s="1"/>
  <c r="AU57" i="1" s="1"/>
  <c r="BK88" i="4"/>
  <c r="BK87" i="4" s="1"/>
  <c r="J88" i="4"/>
  <c r="BE88" i="4" s="1"/>
  <c r="J82" i="4"/>
  <c r="J81" i="4"/>
  <c r="F81" i="4"/>
  <c r="F79" i="4"/>
  <c r="E77" i="4"/>
  <c r="J55" i="4"/>
  <c r="J54" i="4"/>
  <c r="F54" i="4"/>
  <c r="F52" i="4"/>
  <c r="E50" i="4"/>
  <c r="J18" i="4"/>
  <c r="E18" i="4"/>
  <c r="F82" i="4" s="1"/>
  <c r="F55" i="4"/>
  <c r="J17" i="4"/>
  <c r="J12" i="4"/>
  <c r="J79" i="4" s="1"/>
  <c r="J52" i="4"/>
  <c r="E7" i="4"/>
  <c r="E75" i="4"/>
  <c r="E48" i="4"/>
  <c r="J37" i="3"/>
  <c r="J36" i="3"/>
  <c r="AY56" i="1"/>
  <c r="J35" i="3"/>
  <c r="AX56" i="1"/>
  <c r="BI268" i="3"/>
  <c r="BH268" i="3"/>
  <c r="BG268" i="3"/>
  <c r="BF268" i="3"/>
  <c r="T268" i="3"/>
  <c r="T267" i="3" s="1"/>
  <c r="R268" i="3"/>
  <c r="R267" i="3" s="1"/>
  <c r="P268" i="3"/>
  <c r="P267" i="3" s="1"/>
  <c r="BK268" i="3"/>
  <c r="BK267" i="3" s="1"/>
  <c r="J267" i="3" s="1"/>
  <c r="J67" i="3" s="1"/>
  <c r="J268" i="3"/>
  <c r="BE268" i="3"/>
  <c r="BI264" i="3"/>
  <c r="BH264" i="3"/>
  <c r="BG264" i="3"/>
  <c r="BF264" i="3"/>
  <c r="T264" i="3"/>
  <c r="R264" i="3"/>
  <c r="P264" i="3"/>
  <c r="BK264" i="3"/>
  <c r="J264" i="3"/>
  <c r="BE264" i="3" s="1"/>
  <c r="BI261" i="3"/>
  <c r="BH261" i="3"/>
  <c r="BG261" i="3"/>
  <c r="BF261" i="3"/>
  <c r="T261" i="3"/>
  <c r="R261" i="3"/>
  <c r="P261" i="3"/>
  <c r="BK261" i="3"/>
  <c r="J261" i="3"/>
  <c r="BE261" i="3"/>
  <c r="BI260" i="3"/>
  <c r="BH260" i="3"/>
  <c r="BG260" i="3"/>
  <c r="BF260" i="3"/>
  <c r="T260" i="3"/>
  <c r="R260" i="3"/>
  <c r="P260" i="3"/>
  <c r="BK260" i="3"/>
  <c r="J260" i="3"/>
  <c r="BE260" i="3"/>
  <c r="BI259" i="3"/>
  <c r="BH259" i="3"/>
  <c r="BG259" i="3"/>
  <c r="BF259" i="3"/>
  <c r="T259" i="3"/>
  <c r="R259" i="3"/>
  <c r="P259" i="3"/>
  <c r="BK259" i="3"/>
  <c r="J259" i="3"/>
  <c r="BE259" i="3"/>
  <c r="BI258" i="3"/>
  <c r="BH258" i="3"/>
  <c r="BG258" i="3"/>
  <c r="BF258" i="3"/>
  <c r="T258" i="3"/>
  <c r="R258" i="3"/>
  <c r="P258" i="3"/>
  <c r="BK258" i="3"/>
  <c r="J258" i="3"/>
  <c r="BE258" i="3"/>
  <c r="BI254" i="3"/>
  <c r="BH254" i="3"/>
  <c r="BG254" i="3"/>
  <c r="BF254" i="3"/>
  <c r="T254" i="3"/>
  <c r="R254" i="3"/>
  <c r="P254" i="3"/>
  <c r="BK254" i="3"/>
  <c r="J254" i="3"/>
  <c r="BE254" i="3"/>
  <c r="BI251" i="3"/>
  <c r="BH251" i="3"/>
  <c r="BG251" i="3"/>
  <c r="BF251" i="3"/>
  <c r="T251" i="3"/>
  <c r="R251" i="3"/>
  <c r="P251" i="3"/>
  <c r="BK251" i="3"/>
  <c r="J251" i="3"/>
  <c r="BE251" i="3"/>
  <c r="BI247" i="3"/>
  <c r="BH247" i="3"/>
  <c r="BG247" i="3"/>
  <c r="BF247" i="3"/>
  <c r="T247" i="3"/>
  <c r="R247" i="3"/>
  <c r="P247" i="3"/>
  <c r="BK247" i="3"/>
  <c r="J247" i="3"/>
  <c r="BE247" i="3"/>
  <c r="BI244" i="3"/>
  <c r="BH244" i="3"/>
  <c r="BG244" i="3"/>
  <c r="BF244" i="3"/>
  <c r="T244" i="3"/>
  <c r="T243" i="3"/>
  <c r="R244" i="3"/>
  <c r="R243" i="3"/>
  <c r="P244" i="3"/>
  <c r="P243" i="3"/>
  <c r="BK244" i="3"/>
  <c r="BK243" i="3"/>
  <c r="J243" i="3" s="1"/>
  <c r="J66" i="3" s="1"/>
  <c r="J244" i="3"/>
  <c r="BE244" i="3" s="1"/>
  <c r="BI242" i="3"/>
  <c r="BH242" i="3"/>
  <c r="BG242" i="3"/>
  <c r="BF242" i="3"/>
  <c r="T242" i="3"/>
  <c r="R242" i="3"/>
  <c r="P242" i="3"/>
  <c r="BK242" i="3"/>
  <c r="J242" i="3"/>
  <c r="BE242" i="3"/>
  <c r="BI241" i="3"/>
  <c r="BH241" i="3"/>
  <c r="BG241" i="3"/>
  <c r="BF241" i="3"/>
  <c r="T241" i="3"/>
  <c r="R241" i="3"/>
  <c r="P241" i="3"/>
  <c r="BK241" i="3"/>
  <c r="J241" i="3"/>
  <c r="BE241" i="3"/>
  <c r="BI240" i="3"/>
  <c r="BH240" i="3"/>
  <c r="BG240" i="3"/>
  <c r="BF240" i="3"/>
  <c r="T240" i="3"/>
  <c r="R240" i="3"/>
  <c r="P240" i="3"/>
  <c r="BK240" i="3"/>
  <c r="J240" i="3"/>
  <c r="BE240" i="3"/>
  <c r="BI239" i="3"/>
  <c r="BH239" i="3"/>
  <c r="BG239" i="3"/>
  <c r="BF239" i="3"/>
  <c r="T239" i="3"/>
  <c r="R239" i="3"/>
  <c r="P239" i="3"/>
  <c r="BK239" i="3"/>
  <c r="J239" i="3"/>
  <c r="BE239" i="3"/>
  <c r="BI238" i="3"/>
  <c r="BH238" i="3"/>
  <c r="BG238" i="3"/>
  <c r="BF238" i="3"/>
  <c r="T238" i="3"/>
  <c r="R238" i="3"/>
  <c r="P238" i="3"/>
  <c r="BK238" i="3"/>
  <c r="J238" i="3"/>
  <c r="BE238" i="3"/>
  <c r="BI237" i="3"/>
  <c r="BH237" i="3"/>
  <c r="BG237" i="3"/>
  <c r="BF237" i="3"/>
  <c r="T237" i="3"/>
  <c r="R237" i="3"/>
  <c r="P237" i="3"/>
  <c r="BK237" i="3"/>
  <c r="J237" i="3"/>
  <c r="BE237" i="3"/>
  <c r="BI236" i="3"/>
  <c r="BH236" i="3"/>
  <c r="BG236" i="3"/>
  <c r="BF236" i="3"/>
  <c r="T236" i="3"/>
  <c r="R236" i="3"/>
  <c r="P236" i="3"/>
  <c r="BK236" i="3"/>
  <c r="J236" i="3"/>
  <c r="BE236" i="3"/>
  <c r="BI235" i="3"/>
  <c r="BH235" i="3"/>
  <c r="BG235" i="3"/>
  <c r="BF235" i="3"/>
  <c r="T235" i="3"/>
  <c r="R235" i="3"/>
  <c r="P235" i="3"/>
  <c r="BK235" i="3"/>
  <c r="J235" i="3"/>
  <c r="BE235" i="3"/>
  <c r="BI234" i="3"/>
  <c r="BH234" i="3"/>
  <c r="BG234" i="3"/>
  <c r="BF234" i="3"/>
  <c r="T234" i="3"/>
  <c r="R234" i="3"/>
  <c r="P234" i="3"/>
  <c r="BK234" i="3"/>
  <c r="J234" i="3"/>
  <c r="BE234" i="3"/>
  <c r="BI233" i="3"/>
  <c r="BH233" i="3"/>
  <c r="BG233" i="3"/>
  <c r="BF233" i="3"/>
  <c r="T233" i="3"/>
  <c r="R233" i="3"/>
  <c r="P233" i="3"/>
  <c r="BK233" i="3"/>
  <c r="J233" i="3"/>
  <c r="BE233" i="3"/>
  <c r="BI232" i="3"/>
  <c r="BH232" i="3"/>
  <c r="BG232" i="3"/>
  <c r="BF232" i="3"/>
  <c r="T232" i="3"/>
  <c r="R232" i="3"/>
  <c r="P232" i="3"/>
  <c r="BK232" i="3"/>
  <c r="J232" i="3"/>
  <c r="BE232" i="3"/>
  <c r="BI231" i="3"/>
  <c r="BH231" i="3"/>
  <c r="BG231" i="3"/>
  <c r="BF231" i="3"/>
  <c r="T231" i="3"/>
  <c r="R231" i="3"/>
  <c r="P231" i="3"/>
  <c r="BK231" i="3"/>
  <c r="J231" i="3"/>
  <c r="BE231" i="3"/>
  <c r="BI230" i="3"/>
  <c r="BH230" i="3"/>
  <c r="BG230" i="3"/>
  <c r="BF230" i="3"/>
  <c r="T230" i="3"/>
  <c r="R230" i="3"/>
  <c r="P230" i="3"/>
  <c r="BK230" i="3"/>
  <c r="J230" i="3"/>
  <c r="BE230" i="3"/>
  <c r="BI229" i="3"/>
  <c r="BH229" i="3"/>
  <c r="BG229" i="3"/>
  <c r="BF229" i="3"/>
  <c r="T229" i="3"/>
  <c r="R229" i="3"/>
  <c r="P229" i="3"/>
  <c r="BK229" i="3"/>
  <c r="J229" i="3"/>
  <c r="BE229" i="3"/>
  <c r="BI228" i="3"/>
  <c r="BH228" i="3"/>
  <c r="BG228" i="3"/>
  <c r="BF228" i="3"/>
  <c r="T228" i="3"/>
  <c r="R228" i="3"/>
  <c r="P228" i="3"/>
  <c r="BK228" i="3"/>
  <c r="J228" i="3"/>
  <c r="BE228" i="3"/>
  <c r="BI227" i="3"/>
  <c r="BH227" i="3"/>
  <c r="BG227" i="3"/>
  <c r="BF227" i="3"/>
  <c r="T227" i="3"/>
  <c r="R227" i="3"/>
  <c r="P227" i="3"/>
  <c r="BK227" i="3"/>
  <c r="J227" i="3"/>
  <c r="BE227" i="3"/>
  <c r="BI226" i="3"/>
  <c r="BH226" i="3"/>
  <c r="BG226" i="3"/>
  <c r="BF226" i="3"/>
  <c r="T226" i="3"/>
  <c r="R226" i="3"/>
  <c r="P226" i="3"/>
  <c r="BK226" i="3"/>
  <c r="J226" i="3"/>
  <c r="BE226" i="3"/>
  <c r="BI225" i="3"/>
  <c r="BH225" i="3"/>
  <c r="BG225" i="3"/>
  <c r="BF225" i="3"/>
  <c r="T225" i="3"/>
  <c r="R225" i="3"/>
  <c r="P225" i="3"/>
  <c r="BK225" i="3"/>
  <c r="J225" i="3"/>
  <c r="BE225" i="3"/>
  <c r="BI224" i="3"/>
  <c r="BH224" i="3"/>
  <c r="BG224" i="3"/>
  <c r="BF224" i="3"/>
  <c r="T224" i="3"/>
  <c r="R224" i="3"/>
  <c r="P224" i="3"/>
  <c r="BK224" i="3"/>
  <c r="J224" i="3"/>
  <c r="BE224" i="3"/>
  <c r="BI223" i="3"/>
  <c r="BH223" i="3"/>
  <c r="BG223" i="3"/>
  <c r="BF223" i="3"/>
  <c r="T223" i="3"/>
  <c r="R223" i="3"/>
  <c r="P223" i="3"/>
  <c r="BK223" i="3"/>
  <c r="J223" i="3"/>
  <c r="BE223" i="3"/>
  <c r="BI222" i="3"/>
  <c r="BH222" i="3"/>
  <c r="BG222" i="3"/>
  <c r="BF222" i="3"/>
  <c r="T222" i="3"/>
  <c r="R222" i="3"/>
  <c r="P222" i="3"/>
  <c r="BK222" i="3"/>
  <c r="J222" i="3"/>
  <c r="BE222" i="3"/>
  <c r="BI221" i="3"/>
  <c r="BH221" i="3"/>
  <c r="BG221" i="3"/>
  <c r="BF221" i="3"/>
  <c r="T221" i="3"/>
  <c r="R221" i="3"/>
  <c r="P221" i="3"/>
  <c r="BK221" i="3"/>
  <c r="J221" i="3"/>
  <c r="BE221" i="3"/>
  <c r="BI220" i="3"/>
  <c r="BH220" i="3"/>
  <c r="BG220" i="3"/>
  <c r="BF220" i="3"/>
  <c r="T220" i="3"/>
  <c r="R220" i="3"/>
  <c r="P220" i="3"/>
  <c r="BK220" i="3"/>
  <c r="J220" i="3"/>
  <c r="BE220" i="3"/>
  <c r="BI219" i="3"/>
  <c r="BH219" i="3"/>
  <c r="BG219" i="3"/>
  <c r="BF219" i="3"/>
  <c r="T219" i="3"/>
  <c r="R219" i="3"/>
  <c r="P219" i="3"/>
  <c r="BK219" i="3"/>
  <c r="J219" i="3"/>
  <c r="BE219" i="3"/>
  <c r="BI218" i="3"/>
  <c r="BH218" i="3"/>
  <c r="BG218" i="3"/>
  <c r="BF218" i="3"/>
  <c r="T218" i="3"/>
  <c r="R218" i="3"/>
  <c r="P218" i="3"/>
  <c r="BK218" i="3"/>
  <c r="J218" i="3"/>
  <c r="BE218" i="3"/>
  <c r="BI217" i="3"/>
  <c r="BH217" i="3"/>
  <c r="BG217" i="3"/>
  <c r="BF217" i="3"/>
  <c r="T217" i="3"/>
  <c r="R217" i="3"/>
  <c r="P217" i="3"/>
  <c r="BK217" i="3"/>
  <c r="J217" i="3"/>
  <c r="BE217" i="3"/>
  <c r="BI216" i="3"/>
  <c r="BH216" i="3"/>
  <c r="BG216" i="3"/>
  <c r="BF216" i="3"/>
  <c r="T216" i="3"/>
  <c r="R216" i="3"/>
  <c r="P216" i="3"/>
  <c r="BK216" i="3"/>
  <c r="J216" i="3"/>
  <c r="BE216" i="3"/>
  <c r="BI215" i="3"/>
  <c r="BH215" i="3"/>
  <c r="BG215" i="3"/>
  <c r="BF215" i="3"/>
  <c r="T215" i="3"/>
  <c r="R215" i="3"/>
  <c r="P215" i="3"/>
  <c r="BK215" i="3"/>
  <c r="J215" i="3"/>
  <c r="BE215" i="3"/>
  <c r="BI214" i="3"/>
  <c r="BH214" i="3"/>
  <c r="BG214" i="3"/>
  <c r="BF214" i="3"/>
  <c r="T214" i="3"/>
  <c r="T213" i="3"/>
  <c r="R214" i="3"/>
  <c r="R213" i="3"/>
  <c r="P214" i="3"/>
  <c r="P213" i="3"/>
  <c r="BK214" i="3"/>
  <c r="BK213" i="3"/>
  <c r="J213" i="3" s="1"/>
  <c r="J65" i="3" s="1"/>
  <c r="J214" i="3"/>
  <c r="BE214" i="3" s="1"/>
  <c r="BI210" i="3"/>
  <c r="BH210" i="3"/>
  <c r="BG210" i="3"/>
  <c r="BF210" i="3"/>
  <c r="T210" i="3"/>
  <c r="R210" i="3"/>
  <c r="P210" i="3"/>
  <c r="BK210" i="3"/>
  <c r="J210" i="3"/>
  <c r="BE210" i="3"/>
  <c r="BI209" i="3"/>
  <c r="BH209" i="3"/>
  <c r="BG209" i="3"/>
  <c r="BF209" i="3"/>
  <c r="T209" i="3"/>
  <c r="R209" i="3"/>
  <c r="P209" i="3"/>
  <c r="BK209" i="3"/>
  <c r="J209" i="3"/>
  <c r="BE209" i="3"/>
  <c r="BI206" i="3"/>
  <c r="BH206" i="3"/>
  <c r="BG206" i="3"/>
  <c r="BF206" i="3"/>
  <c r="T206" i="3"/>
  <c r="R206" i="3"/>
  <c r="P206" i="3"/>
  <c r="BK206" i="3"/>
  <c r="J206" i="3"/>
  <c r="BE206" i="3"/>
  <c r="BI205" i="3"/>
  <c r="BH205" i="3"/>
  <c r="BG205" i="3"/>
  <c r="BF205" i="3"/>
  <c r="T205" i="3"/>
  <c r="R205" i="3"/>
  <c r="P205" i="3"/>
  <c r="BK205" i="3"/>
  <c r="J205" i="3"/>
  <c r="BE205" i="3"/>
  <c r="BI202" i="3"/>
  <c r="BH202" i="3"/>
  <c r="BG202" i="3"/>
  <c r="BF202" i="3"/>
  <c r="T202" i="3"/>
  <c r="R202" i="3"/>
  <c r="P202" i="3"/>
  <c r="BK202" i="3"/>
  <c r="J202" i="3"/>
  <c r="BE202" i="3"/>
  <c r="BI199" i="3"/>
  <c r="BH199" i="3"/>
  <c r="BG199" i="3"/>
  <c r="BF199" i="3"/>
  <c r="T199" i="3"/>
  <c r="R199" i="3"/>
  <c r="P199" i="3"/>
  <c r="BK199" i="3"/>
  <c r="J199" i="3"/>
  <c r="BE199" i="3"/>
  <c r="BI196" i="3"/>
  <c r="BH196" i="3"/>
  <c r="BG196" i="3"/>
  <c r="BF196" i="3"/>
  <c r="T196" i="3"/>
  <c r="R196" i="3"/>
  <c r="P196" i="3"/>
  <c r="BK196" i="3"/>
  <c r="J196" i="3"/>
  <c r="BE196" i="3"/>
  <c r="BI193" i="3"/>
  <c r="BH193" i="3"/>
  <c r="BG193" i="3"/>
  <c r="BF193" i="3"/>
  <c r="T193" i="3"/>
  <c r="R193" i="3"/>
  <c r="P193" i="3"/>
  <c r="BK193" i="3"/>
  <c r="J193" i="3"/>
  <c r="BE193" i="3"/>
  <c r="BI190" i="3"/>
  <c r="BH190" i="3"/>
  <c r="BG190" i="3"/>
  <c r="BF190" i="3"/>
  <c r="T190" i="3"/>
  <c r="R190" i="3"/>
  <c r="P190" i="3"/>
  <c r="BK190" i="3"/>
  <c r="J190" i="3"/>
  <c r="BE190" i="3"/>
  <c r="BI187" i="3"/>
  <c r="BH187" i="3"/>
  <c r="BG187" i="3"/>
  <c r="BF187" i="3"/>
  <c r="T187" i="3"/>
  <c r="T186" i="3"/>
  <c r="R187" i="3"/>
  <c r="R186" i="3"/>
  <c r="P187" i="3"/>
  <c r="P186" i="3"/>
  <c r="BK187" i="3"/>
  <c r="BK186" i="3"/>
  <c r="J186" i="3" s="1"/>
  <c r="J64" i="3" s="1"/>
  <c r="J187" i="3"/>
  <c r="BE187" i="3" s="1"/>
  <c r="BI183" i="3"/>
  <c r="BH183" i="3"/>
  <c r="BG183" i="3"/>
  <c r="BF183" i="3"/>
  <c r="T183" i="3"/>
  <c r="R183" i="3"/>
  <c r="P183" i="3"/>
  <c r="BK183" i="3"/>
  <c r="J183" i="3"/>
  <c r="BE183" i="3"/>
  <c r="BI179" i="3"/>
  <c r="BH179" i="3"/>
  <c r="BG179" i="3"/>
  <c r="BF179" i="3"/>
  <c r="T179" i="3"/>
  <c r="T178" i="3"/>
  <c r="R179" i="3"/>
  <c r="R178" i="3"/>
  <c r="P179" i="3"/>
  <c r="P178" i="3"/>
  <c r="BK179" i="3"/>
  <c r="BK178" i="3"/>
  <c r="J178" i="3" s="1"/>
  <c r="J63" i="3" s="1"/>
  <c r="J179" i="3"/>
  <c r="BE179" i="3" s="1"/>
  <c r="BI174" i="3"/>
  <c r="BH174" i="3"/>
  <c r="BG174" i="3"/>
  <c r="BF174" i="3"/>
  <c r="T174" i="3"/>
  <c r="R174" i="3"/>
  <c r="P174" i="3"/>
  <c r="BK174" i="3"/>
  <c r="J174" i="3"/>
  <c r="BE174" i="3"/>
  <c r="BI168" i="3"/>
  <c r="BH168" i="3"/>
  <c r="BG168" i="3"/>
  <c r="BF168" i="3"/>
  <c r="T168" i="3"/>
  <c r="R168" i="3"/>
  <c r="P168" i="3"/>
  <c r="BK168" i="3"/>
  <c r="J168" i="3"/>
  <c r="BE168" i="3"/>
  <c r="BI167" i="3"/>
  <c r="BH167" i="3"/>
  <c r="BG167" i="3"/>
  <c r="BF167" i="3"/>
  <c r="T167" i="3"/>
  <c r="T166" i="3"/>
  <c r="R167" i="3"/>
  <c r="R166" i="3"/>
  <c r="P167" i="3"/>
  <c r="P166" i="3"/>
  <c r="BK167" i="3"/>
  <c r="BK166" i="3"/>
  <c r="J166" i="3" s="1"/>
  <c r="J62" i="3" s="1"/>
  <c r="J167" i="3"/>
  <c r="BE167" i="3" s="1"/>
  <c r="BI162" i="3"/>
  <c r="BH162" i="3"/>
  <c r="BG162" i="3"/>
  <c r="BF162" i="3"/>
  <c r="T162" i="3"/>
  <c r="R162" i="3"/>
  <c r="P162" i="3"/>
  <c r="BK162" i="3"/>
  <c r="J162" i="3"/>
  <c r="BE162" i="3"/>
  <c r="BI158" i="3"/>
  <c r="BH158" i="3"/>
  <c r="BG158" i="3"/>
  <c r="BF158" i="3"/>
  <c r="T158" i="3"/>
  <c r="R158" i="3"/>
  <c r="P158" i="3"/>
  <c r="BK158" i="3"/>
  <c r="J158" i="3"/>
  <c r="BE158" i="3"/>
  <c r="BI156" i="3"/>
  <c r="BH156" i="3"/>
  <c r="BG156" i="3"/>
  <c r="BF156" i="3"/>
  <c r="T156" i="3"/>
  <c r="R156" i="3"/>
  <c r="P156" i="3"/>
  <c r="BK156" i="3"/>
  <c r="J156" i="3"/>
  <c r="BE156" i="3"/>
  <c r="BI155" i="3"/>
  <c r="BH155" i="3"/>
  <c r="BG155" i="3"/>
  <c r="BF155" i="3"/>
  <c r="T155" i="3"/>
  <c r="R155" i="3"/>
  <c r="P155" i="3"/>
  <c r="BK155" i="3"/>
  <c r="J155" i="3"/>
  <c r="BE155" i="3"/>
  <c r="BI151" i="3"/>
  <c r="BH151" i="3"/>
  <c r="BG151" i="3"/>
  <c r="BF151" i="3"/>
  <c r="T151" i="3"/>
  <c r="R151" i="3"/>
  <c r="P151" i="3"/>
  <c r="BK151" i="3"/>
  <c r="J151" i="3"/>
  <c r="BE151" i="3"/>
  <c r="BI147" i="3"/>
  <c r="BH147" i="3"/>
  <c r="BG147" i="3"/>
  <c r="BF147" i="3"/>
  <c r="T147" i="3"/>
  <c r="R147" i="3"/>
  <c r="P147" i="3"/>
  <c r="BK147" i="3"/>
  <c r="J147" i="3"/>
  <c r="BE147" i="3"/>
  <c r="BI140" i="3"/>
  <c r="BH140" i="3"/>
  <c r="BG140" i="3"/>
  <c r="BF140" i="3"/>
  <c r="T140" i="3"/>
  <c r="R140" i="3"/>
  <c r="P140" i="3"/>
  <c r="BK140" i="3"/>
  <c r="J140" i="3"/>
  <c r="BE140" i="3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/>
  <c r="BI130" i="3"/>
  <c r="BH130" i="3"/>
  <c r="BG130" i="3"/>
  <c r="BF130" i="3"/>
  <c r="T130" i="3"/>
  <c r="R130" i="3"/>
  <c r="P130" i="3"/>
  <c r="BK130" i="3"/>
  <c r="J130" i="3"/>
  <c r="BE130" i="3"/>
  <c r="BI126" i="3"/>
  <c r="BH126" i="3"/>
  <c r="BG126" i="3"/>
  <c r="BF126" i="3"/>
  <c r="T126" i="3"/>
  <c r="R126" i="3"/>
  <c r="P126" i="3"/>
  <c r="BK126" i="3"/>
  <c r="J126" i="3"/>
  <c r="BE126" i="3"/>
  <c r="BI122" i="3"/>
  <c r="BH122" i="3"/>
  <c r="BG122" i="3"/>
  <c r="BF122" i="3"/>
  <c r="T122" i="3"/>
  <c r="R122" i="3"/>
  <c r="P122" i="3"/>
  <c r="BK122" i="3"/>
  <c r="J122" i="3"/>
  <c r="BE122" i="3"/>
  <c r="BI121" i="3"/>
  <c r="BH121" i="3"/>
  <c r="BG121" i="3"/>
  <c r="BF121" i="3"/>
  <c r="T121" i="3"/>
  <c r="R121" i="3"/>
  <c r="P121" i="3"/>
  <c r="BK121" i="3"/>
  <c r="J121" i="3"/>
  <c r="BE121" i="3"/>
  <c r="BI118" i="3"/>
  <c r="BH118" i="3"/>
  <c r="BG118" i="3"/>
  <c r="BF118" i="3"/>
  <c r="T118" i="3"/>
  <c r="R118" i="3"/>
  <c r="P118" i="3"/>
  <c r="BK118" i="3"/>
  <c r="J118" i="3"/>
  <c r="BE118" i="3"/>
  <c r="BI114" i="3"/>
  <c r="BH114" i="3"/>
  <c r="BG114" i="3"/>
  <c r="BF114" i="3"/>
  <c r="T114" i="3"/>
  <c r="R114" i="3"/>
  <c r="P114" i="3"/>
  <c r="BK114" i="3"/>
  <c r="J114" i="3"/>
  <c r="BE114" i="3"/>
  <c r="BI111" i="3"/>
  <c r="BH111" i="3"/>
  <c r="BG111" i="3"/>
  <c r="BF111" i="3"/>
  <c r="T111" i="3"/>
  <c r="R111" i="3"/>
  <c r="P111" i="3"/>
  <c r="BK111" i="3"/>
  <c r="J111" i="3"/>
  <c r="BE111" i="3"/>
  <c r="BI108" i="3"/>
  <c r="BH108" i="3"/>
  <c r="BG108" i="3"/>
  <c r="BF108" i="3"/>
  <c r="T108" i="3"/>
  <c r="R108" i="3"/>
  <c r="P108" i="3"/>
  <c r="BK108" i="3"/>
  <c r="J108" i="3"/>
  <c r="BE108" i="3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J100" i="3"/>
  <c r="BE100" i="3"/>
  <c r="BI96" i="3"/>
  <c r="BH96" i="3"/>
  <c r="BG96" i="3"/>
  <c r="BF96" i="3"/>
  <c r="T96" i="3"/>
  <c r="R96" i="3"/>
  <c r="P96" i="3"/>
  <c r="BK96" i="3"/>
  <c r="J96" i="3"/>
  <c r="BE96" i="3"/>
  <c r="BI93" i="3"/>
  <c r="BH93" i="3"/>
  <c r="BG93" i="3"/>
  <c r="BF93" i="3"/>
  <c r="T93" i="3"/>
  <c r="R93" i="3"/>
  <c r="P93" i="3"/>
  <c r="BK93" i="3"/>
  <c r="J93" i="3"/>
  <c r="BE93" i="3"/>
  <c r="BI90" i="3"/>
  <c r="F37" i="3"/>
  <c r="BD56" i="1" s="1"/>
  <c r="BH90" i="3"/>
  <c r="F36" i="3" s="1"/>
  <c r="BC56" i="1" s="1"/>
  <c r="BG90" i="3"/>
  <c r="F35" i="3"/>
  <c r="BB56" i="1" s="1"/>
  <c r="BF90" i="3"/>
  <c r="J34" i="3" s="1"/>
  <c r="AW56" i="1" s="1"/>
  <c r="T90" i="3"/>
  <c r="T89" i="3"/>
  <c r="T88" i="3" s="1"/>
  <c r="T87" i="3" s="1"/>
  <c r="R90" i="3"/>
  <c r="R89" i="3"/>
  <c r="R88" i="3" s="1"/>
  <c r="R87" i="3" s="1"/>
  <c r="P90" i="3"/>
  <c r="P89" i="3"/>
  <c r="P88" i="3" s="1"/>
  <c r="P87" i="3" s="1"/>
  <c r="AU56" i="1" s="1"/>
  <c r="BK90" i="3"/>
  <c r="BK89" i="3" s="1"/>
  <c r="J90" i="3"/>
  <c r="BE90" i="3" s="1"/>
  <c r="J84" i="3"/>
  <c r="J83" i="3"/>
  <c r="F83" i="3"/>
  <c r="F81" i="3"/>
  <c r="E79" i="3"/>
  <c r="J55" i="3"/>
  <c r="J54" i="3"/>
  <c r="F54" i="3"/>
  <c r="F52" i="3"/>
  <c r="E50" i="3"/>
  <c r="J18" i="3"/>
  <c r="E18" i="3"/>
  <c r="F84" i="3" s="1"/>
  <c r="F55" i="3"/>
  <c r="J17" i="3"/>
  <c r="J12" i="3"/>
  <c r="J81" i="3" s="1"/>
  <c r="J52" i="3"/>
  <c r="E7" i="3"/>
  <c r="E77" i="3"/>
  <c r="E48" i="3"/>
  <c r="J115" i="2"/>
  <c r="J37" i="2"/>
  <c r="J36" i="2"/>
  <c r="AY55" i="1" s="1"/>
  <c r="J35" i="2"/>
  <c r="AX55" i="1" s="1"/>
  <c r="BI227" i="2"/>
  <c r="BH227" i="2"/>
  <c r="BG227" i="2"/>
  <c r="BF227" i="2"/>
  <c r="T227" i="2"/>
  <c r="T226" i="2" s="1"/>
  <c r="R227" i="2"/>
  <c r="R226" i="2" s="1"/>
  <c r="P227" i="2"/>
  <c r="P226" i="2" s="1"/>
  <c r="BK227" i="2"/>
  <c r="BK226" i="2" s="1"/>
  <c r="J226" i="2" s="1"/>
  <c r="J69" i="2" s="1"/>
  <c r="J227" i="2"/>
  <c r="BE227" i="2"/>
  <c r="BI225" i="2"/>
  <c r="BH225" i="2"/>
  <c r="BG225" i="2"/>
  <c r="BF225" i="2"/>
  <c r="T225" i="2"/>
  <c r="R225" i="2"/>
  <c r="P225" i="2"/>
  <c r="BK225" i="2"/>
  <c r="J225" i="2"/>
  <c r="BE225" i="2" s="1"/>
  <c r="BI224" i="2"/>
  <c r="BH224" i="2"/>
  <c r="BG224" i="2"/>
  <c r="BF224" i="2"/>
  <c r="T224" i="2"/>
  <c r="R224" i="2"/>
  <c r="P224" i="2"/>
  <c r="BK224" i="2"/>
  <c r="J224" i="2"/>
  <c r="BE224" i="2" s="1"/>
  <c r="BI223" i="2"/>
  <c r="BH223" i="2"/>
  <c r="BG223" i="2"/>
  <c r="BF223" i="2"/>
  <c r="T223" i="2"/>
  <c r="R223" i="2"/>
  <c r="P223" i="2"/>
  <c r="BK223" i="2"/>
  <c r="J223" i="2"/>
  <c r="BE223" i="2" s="1"/>
  <c r="BI220" i="2"/>
  <c r="BH220" i="2"/>
  <c r="BG220" i="2"/>
  <c r="BF220" i="2"/>
  <c r="T220" i="2"/>
  <c r="R220" i="2"/>
  <c r="P220" i="2"/>
  <c r="BK220" i="2"/>
  <c r="J220" i="2"/>
  <c r="BE220" i="2" s="1"/>
  <c r="BI219" i="2"/>
  <c r="BH219" i="2"/>
  <c r="BG219" i="2"/>
  <c r="BF219" i="2"/>
  <c r="T219" i="2"/>
  <c r="R219" i="2"/>
  <c r="P219" i="2"/>
  <c r="BK219" i="2"/>
  <c r="J219" i="2"/>
  <c r="BE219" i="2" s="1"/>
  <c r="BI218" i="2"/>
  <c r="BH218" i="2"/>
  <c r="BG218" i="2"/>
  <c r="BF218" i="2"/>
  <c r="T218" i="2"/>
  <c r="R218" i="2"/>
  <c r="P218" i="2"/>
  <c r="BK218" i="2"/>
  <c r="J218" i="2"/>
  <c r="BE218" i="2" s="1"/>
  <c r="BI217" i="2"/>
  <c r="BH217" i="2"/>
  <c r="BG217" i="2"/>
  <c r="BF217" i="2"/>
  <c r="T217" i="2"/>
  <c r="R217" i="2"/>
  <c r="P217" i="2"/>
  <c r="BK217" i="2"/>
  <c r="J217" i="2"/>
  <c r="BE217" i="2" s="1"/>
  <c r="BI213" i="2"/>
  <c r="BH213" i="2"/>
  <c r="BG213" i="2"/>
  <c r="BF213" i="2"/>
  <c r="T213" i="2"/>
  <c r="R213" i="2"/>
  <c r="P213" i="2"/>
  <c r="BK213" i="2"/>
  <c r="J213" i="2"/>
  <c r="BE213" i="2" s="1"/>
  <c r="BI210" i="2"/>
  <c r="BH210" i="2"/>
  <c r="BG210" i="2"/>
  <c r="BF210" i="2"/>
  <c r="T210" i="2"/>
  <c r="R210" i="2"/>
  <c r="P210" i="2"/>
  <c r="BK210" i="2"/>
  <c r="J210" i="2"/>
  <c r="BE210" i="2" s="1"/>
  <c r="BI206" i="2"/>
  <c r="BH206" i="2"/>
  <c r="BG206" i="2"/>
  <c r="BF206" i="2"/>
  <c r="T206" i="2"/>
  <c r="R206" i="2"/>
  <c r="P206" i="2"/>
  <c r="BK206" i="2"/>
  <c r="J206" i="2"/>
  <c r="BE206" i="2" s="1"/>
  <c r="BI203" i="2"/>
  <c r="BH203" i="2"/>
  <c r="BG203" i="2"/>
  <c r="BF203" i="2"/>
  <c r="T203" i="2"/>
  <c r="T202" i="2" s="1"/>
  <c r="R203" i="2"/>
  <c r="R202" i="2" s="1"/>
  <c r="P203" i="2"/>
  <c r="P202" i="2" s="1"/>
  <c r="BK203" i="2"/>
  <c r="BK202" i="2" s="1"/>
  <c r="J202" i="2"/>
  <c r="J68" i="2" s="1"/>
  <c r="J203" i="2"/>
  <c r="BE203" i="2"/>
  <c r="BI201" i="2"/>
  <c r="BH201" i="2"/>
  <c r="BG201" i="2"/>
  <c r="BF201" i="2"/>
  <c r="T201" i="2"/>
  <c r="R201" i="2"/>
  <c r="P201" i="2"/>
  <c r="BK201" i="2"/>
  <c r="J201" i="2"/>
  <c r="BE201" i="2" s="1"/>
  <c r="BI200" i="2"/>
  <c r="BH200" i="2"/>
  <c r="BG200" i="2"/>
  <c r="BF200" i="2"/>
  <c r="T200" i="2"/>
  <c r="R200" i="2"/>
  <c r="P200" i="2"/>
  <c r="BK200" i="2"/>
  <c r="J200" i="2"/>
  <c r="BE200" i="2" s="1"/>
  <c r="BI199" i="2"/>
  <c r="BH199" i="2"/>
  <c r="BG199" i="2"/>
  <c r="BF199" i="2"/>
  <c r="T199" i="2"/>
  <c r="R199" i="2"/>
  <c r="P199" i="2"/>
  <c r="BK199" i="2"/>
  <c r="J199" i="2"/>
  <c r="BE199" i="2" s="1"/>
  <c r="BI198" i="2"/>
  <c r="BH198" i="2"/>
  <c r="BG198" i="2"/>
  <c r="BF198" i="2"/>
  <c r="T198" i="2"/>
  <c r="R198" i="2"/>
  <c r="P198" i="2"/>
  <c r="BK198" i="2"/>
  <c r="J198" i="2"/>
  <c r="BE198" i="2" s="1"/>
  <c r="BI195" i="2"/>
  <c r="BH195" i="2"/>
  <c r="BG195" i="2"/>
  <c r="BF195" i="2"/>
  <c r="T195" i="2"/>
  <c r="R195" i="2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P193" i="2"/>
  <c r="BK193" i="2"/>
  <c r="J193" i="2"/>
  <c r="BE193" i="2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T159" i="2"/>
  <c r="R160" i="2"/>
  <c r="R159" i="2"/>
  <c r="P160" i="2"/>
  <c r="P159" i="2"/>
  <c r="BK160" i="2"/>
  <c r="BK159" i="2"/>
  <c r="J159" i="2" s="1"/>
  <c r="J67" i="2" s="1"/>
  <c r="J160" i="2"/>
  <c r="BE160" i="2" s="1"/>
  <c r="BI158" i="2"/>
  <c r="BH158" i="2"/>
  <c r="BG158" i="2"/>
  <c r="BF158" i="2"/>
  <c r="T158" i="2"/>
  <c r="T157" i="2"/>
  <c r="R158" i="2"/>
  <c r="R157" i="2"/>
  <c r="P158" i="2"/>
  <c r="P157" i="2"/>
  <c r="BK158" i="2"/>
  <c r="BK157" i="2"/>
  <c r="J157" i="2" s="1"/>
  <c r="J66" i="2" s="1"/>
  <c r="J158" i="2"/>
  <c r="BE158" i="2" s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T154" i="2"/>
  <c r="R155" i="2"/>
  <c r="R154" i="2"/>
  <c r="P155" i="2"/>
  <c r="P154" i="2"/>
  <c r="BK155" i="2"/>
  <c r="BK154" i="2"/>
  <c r="J154" i="2" s="1"/>
  <c r="J65" i="2" s="1"/>
  <c r="J155" i="2"/>
  <c r="BE155" i="2" s="1"/>
  <c r="BI151" i="2"/>
  <c r="BH151" i="2"/>
  <c r="BG151" i="2"/>
  <c r="BF151" i="2"/>
  <c r="T151" i="2"/>
  <c r="R151" i="2"/>
  <c r="P151" i="2"/>
  <c r="BK151" i="2"/>
  <c r="J151" i="2"/>
  <c r="BE151" i="2"/>
  <c r="BI148" i="2"/>
  <c r="BH148" i="2"/>
  <c r="BG148" i="2"/>
  <c r="BF148" i="2"/>
  <c r="T148" i="2"/>
  <c r="R148" i="2"/>
  <c r="P148" i="2"/>
  <c r="BK148" i="2"/>
  <c r="J148" i="2"/>
  <c r="BE148" i="2"/>
  <c r="BI145" i="2"/>
  <c r="BH145" i="2"/>
  <c r="BG145" i="2"/>
  <c r="BF145" i="2"/>
  <c r="T145" i="2"/>
  <c r="R145" i="2"/>
  <c r="P145" i="2"/>
  <c r="BK145" i="2"/>
  <c r="J145" i="2"/>
  <c r="BE145" i="2"/>
  <c r="BI141" i="2"/>
  <c r="BH141" i="2"/>
  <c r="BG141" i="2"/>
  <c r="BF141" i="2"/>
  <c r="T141" i="2"/>
  <c r="R141" i="2"/>
  <c r="P141" i="2"/>
  <c r="BK141" i="2"/>
  <c r="J141" i="2"/>
  <c r="BE141" i="2"/>
  <c r="BI138" i="2"/>
  <c r="BH138" i="2"/>
  <c r="BG138" i="2"/>
  <c r="BF138" i="2"/>
  <c r="T138" i="2"/>
  <c r="R138" i="2"/>
  <c r="P138" i="2"/>
  <c r="BK138" i="2"/>
  <c r="J138" i="2"/>
  <c r="BE138" i="2"/>
  <c r="BI135" i="2"/>
  <c r="BH135" i="2"/>
  <c r="BG135" i="2"/>
  <c r="BF135" i="2"/>
  <c r="T135" i="2"/>
  <c r="R135" i="2"/>
  <c r="P135" i="2"/>
  <c r="BK135" i="2"/>
  <c r="J135" i="2"/>
  <c r="BE135" i="2"/>
  <c r="BI132" i="2"/>
  <c r="BH132" i="2"/>
  <c r="BG132" i="2"/>
  <c r="BF132" i="2"/>
  <c r="T132" i="2"/>
  <c r="R132" i="2"/>
  <c r="P132" i="2"/>
  <c r="BK132" i="2"/>
  <c r="J132" i="2"/>
  <c r="BE132" i="2"/>
  <c r="BI127" i="2"/>
  <c r="BH127" i="2"/>
  <c r="BG127" i="2"/>
  <c r="BF127" i="2"/>
  <c r="T127" i="2"/>
  <c r="T126" i="2"/>
  <c r="R127" i="2"/>
  <c r="R126" i="2"/>
  <c r="P127" i="2"/>
  <c r="P126" i="2"/>
  <c r="BK127" i="2"/>
  <c r="BK126" i="2"/>
  <c r="J126" i="2" s="1"/>
  <c r="J64" i="2" s="1"/>
  <c r="J127" i="2"/>
  <c r="BE127" i="2" s="1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T116" i="2"/>
  <c r="R117" i="2"/>
  <c r="R116" i="2"/>
  <c r="P117" i="2"/>
  <c r="P116" i="2"/>
  <c r="BK117" i="2"/>
  <c r="BK116" i="2"/>
  <c r="J116" i="2" s="1"/>
  <c r="J63" i="2" s="1"/>
  <c r="J117" i="2"/>
  <c r="BE117" i="2" s="1"/>
  <c r="J62" i="2"/>
  <c r="BI111" i="2"/>
  <c r="BH111" i="2"/>
  <c r="BG111" i="2"/>
  <c r="BF111" i="2"/>
  <c r="T111" i="2"/>
  <c r="R111" i="2"/>
  <c r="P111" i="2"/>
  <c r="BK111" i="2"/>
  <c r="J111" i="2"/>
  <c r="BE111" i="2" s="1"/>
  <c r="BI107" i="2"/>
  <c r="BH107" i="2"/>
  <c r="BG107" i="2"/>
  <c r="BF107" i="2"/>
  <c r="T107" i="2"/>
  <c r="R107" i="2"/>
  <c r="P107" i="2"/>
  <c r="BK107" i="2"/>
  <c r="J107" i="2"/>
  <c r="BE107" i="2" s="1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T103" i="2"/>
  <c r="R103" i="2"/>
  <c r="P103" i="2"/>
  <c r="BK103" i="2"/>
  <c r="J103" i="2"/>
  <c r="BE103" i="2" s="1"/>
  <c r="BI100" i="2"/>
  <c r="BH100" i="2"/>
  <c r="BG100" i="2"/>
  <c r="BF100" i="2"/>
  <c r="T100" i="2"/>
  <c r="R100" i="2"/>
  <c r="P100" i="2"/>
  <c r="BK100" i="2"/>
  <c r="J100" i="2"/>
  <c r="BE100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 s="1"/>
  <c r="BI95" i="2"/>
  <c r="BH95" i="2"/>
  <c r="BG95" i="2"/>
  <c r="BF95" i="2"/>
  <c r="T95" i="2"/>
  <c r="R95" i="2"/>
  <c r="P95" i="2"/>
  <c r="BK95" i="2"/>
  <c r="J95" i="2"/>
  <c r="BE95" i="2" s="1"/>
  <c r="BI92" i="2"/>
  <c r="F37" i="2" s="1"/>
  <c r="BD55" i="1" s="1"/>
  <c r="BD54" i="1" s="1"/>
  <c r="W33" i="1" s="1"/>
  <c r="BH92" i="2"/>
  <c r="F36" i="2"/>
  <c r="BC55" i="1" s="1"/>
  <c r="BC54" i="1" s="1"/>
  <c r="BG92" i="2"/>
  <c r="F35" i="2" s="1"/>
  <c r="BB55" i="1" s="1"/>
  <c r="BB54" i="1" s="1"/>
  <c r="BF92" i="2"/>
  <c r="J34" i="2"/>
  <c r="AW55" i="1" s="1"/>
  <c r="F34" i="2"/>
  <c r="BA55" i="1" s="1"/>
  <c r="T92" i="2"/>
  <c r="T91" i="2" s="1"/>
  <c r="T90" i="2" s="1"/>
  <c r="T89" i="2" s="1"/>
  <c r="R92" i="2"/>
  <c r="R91" i="2" s="1"/>
  <c r="R90" i="2" s="1"/>
  <c r="R89" i="2" s="1"/>
  <c r="P92" i="2"/>
  <c r="P91" i="2" s="1"/>
  <c r="P90" i="2" s="1"/>
  <c r="P89" i="2" s="1"/>
  <c r="AU55" i="1" s="1"/>
  <c r="AU54" i="1" s="1"/>
  <c r="BK92" i="2"/>
  <c r="BK91" i="2"/>
  <c r="J91" i="2" s="1"/>
  <c r="J61" i="2" s="1"/>
  <c r="BK90" i="2"/>
  <c r="J90" i="2" s="1"/>
  <c r="J60" i="2" s="1"/>
  <c r="BK89" i="2"/>
  <c r="J89" i="2" s="1"/>
  <c r="J92" i="2"/>
  <c r="BE92" i="2"/>
  <c r="J33" i="2" s="1"/>
  <c r="AV55" i="1" s="1"/>
  <c r="AT55" i="1" s="1"/>
  <c r="J86" i="2"/>
  <c r="J85" i="2"/>
  <c r="F85" i="2"/>
  <c r="F83" i="2"/>
  <c r="E81" i="2"/>
  <c r="J55" i="2"/>
  <c r="J54" i="2"/>
  <c r="F54" i="2"/>
  <c r="F52" i="2"/>
  <c r="E50" i="2"/>
  <c r="J18" i="2"/>
  <c r="E18" i="2"/>
  <c r="F86" i="2"/>
  <c r="F55" i="2"/>
  <c r="J17" i="2"/>
  <c r="J12" i="2"/>
  <c r="J83" i="2"/>
  <c r="J52" i="2"/>
  <c r="E7" i="2"/>
  <c r="E79" i="2" s="1"/>
  <c r="AS54" i="1"/>
  <c r="L50" i="1"/>
  <c r="AM50" i="1"/>
  <c r="AM49" i="1"/>
  <c r="L49" i="1"/>
  <c r="AM47" i="1"/>
  <c r="L47" i="1"/>
  <c r="L45" i="1"/>
  <c r="L44" i="1"/>
  <c r="J59" i="2" l="1"/>
  <c r="J30" i="2"/>
  <c r="AX54" i="1"/>
  <c r="W31" i="1"/>
  <c r="W32" i="1"/>
  <c r="AY54" i="1"/>
  <c r="E48" i="2"/>
  <c r="F33" i="2"/>
  <c r="AZ55" i="1" s="1"/>
  <c r="J89" i="3"/>
  <c r="J61" i="3" s="1"/>
  <c r="BK88" i="3"/>
  <c r="J87" i="4"/>
  <c r="J61" i="4" s="1"/>
  <c r="BK86" i="4"/>
  <c r="J33" i="3"/>
  <c r="AV56" i="1" s="1"/>
  <c r="AT56" i="1" s="1"/>
  <c r="F33" i="3"/>
  <c r="AZ56" i="1" s="1"/>
  <c r="J33" i="4"/>
  <c r="AV57" i="1" s="1"/>
  <c r="AT57" i="1" s="1"/>
  <c r="F33" i="4"/>
  <c r="AZ57" i="1" s="1"/>
  <c r="F34" i="3"/>
  <c r="BA56" i="1" s="1"/>
  <c r="BA54" i="1" s="1"/>
  <c r="F34" i="4"/>
  <c r="BA57" i="1" s="1"/>
  <c r="W30" i="1" l="1"/>
  <c r="AW54" i="1"/>
  <c r="AK30" i="1" s="1"/>
  <c r="AG55" i="1"/>
  <c r="J39" i="2"/>
  <c r="J86" i="4"/>
  <c r="J60" i="4" s="1"/>
  <c r="BK85" i="4"/>
  <c r="J85" i="4" s="1"/>
  <c r="J88" i="3"/>
  <c r="J60" i="3" s="1"/>
  <c r="BK87" i="3"/>
  <c r="J87" i="3" s="1"/>
  <c r="AZ54" i="1"/>
  <c r="AV54" i="1" l="1"/>
  <c r="W29" i="1"/>
  <c r="AN55" i="1"/>
  <c r="J30" i="3"/>
  <c r="J59" i="3"/>
  <c r="J30" i="4"/>
  <c r="J59" i="4"/>
  <c r="J39" i="4" l="1"/>
  <c r="AG57" i="1"/>
  <c r="AN57" i="1" s="1"/>
  <c r="J39" i="3"/>
  <c r="AG56" i="1"/>
  <c r="AK29" i="1"/>
  <c r="AT54" i="1"/>
  <c r="AN56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<sst xmlns="http://schemas.openxmlformats.org/spreadsheetml/2006/main" count="5015" uniqueCount="923">
  <si>
    <t>Export Komplet</t>
  </si>
  <si>
    <t>VZ</t>
  </si>
  <si>
    <t>2.0</t>
  </si>
  <si>
    <t/>
  </si>
  <si>
    <t>False</t>
  </si>
  <si>
    <t>{44ec8651-8025-442d-896b-25a52a0904fe}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</si>
  <si>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</si>
  <si>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</si>
  <si>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</si>
  <si>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</si>
  <si>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</si>
  <si>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</si>
  <si>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</si>
  <si>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</si>
  <si>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</si>
  <si>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11_6135_01_06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</si>
  <si>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</si>
  <si>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</si>
  <si>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II/112 STRUHAŘOV OKRUŽNÍ KŘIŽOVATKA A SILNICE, 1. ETAPA - PŘÍMÉ ÚSEKY, KM 0,040 00 - 1,920 00, KM 2,129 91 - 2,531 98</t>
  </si>
  <si>
    <t>KSO:</t>
  </si>
  <si>
    <t>CC-CZ:</t>
  </si>
  <si>
    <t>Místo:</t>
  </si>
  <si>
    <t>Struhařov u Benešova, Myslíč, Benešov u Prahy</t>
  </si>
  <si>
    <t>Datum:</t>
  </si>
  <si>
    <t>7. 2. 2018</t>
  </si>
  <si>
    <t>Zadavatel:</t>
  </si>
  <si>
    <t>IČ:</t>
  </si>
  <si>
    <t>708 91 095</t>
  </si>
  <si>
    <t>Středočeský kraj</t>
  </si>
  <si>
    <t>DIČ:</t>
  </si>
  <si>
    <t>Uchazeč:</t>
  </si>
  <si>
    <t>Vyplň údaj</t>
  </si>
  <si>
    <t>Projektant:</t>
  </si>
  <si>
    <t>26475081</t>
  </si>
  <si>
    <t>Ing. Monika Povýšilová, Sweco Hydroprojekt a.s.</t>
  </si>
  <si>
    <t>True</t>
  </si>
  <si>
    <t>Zpracovatel:</t>
  </si>
  <si>
    <t>Bc. Gabriela Krchová, Sweco Hydroprojekt a.s.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</si>
  <si>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</si>
  <si>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</si>
  <si>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</si>
  <si>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</si>
  <si>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</si>
  <si>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</si>
  <si>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</si>
  <si>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</si>
  <si>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</si>
  <si>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</si>
  <si>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</si>
  <si>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</si>
  <si>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</si>
  <si>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</si>
  <si>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</si>
  <si>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</si>
  <si>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</si>
  <si>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</si>
  <si>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</si>
  <si>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</si>
  <si>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</si>
  <si>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</si>
  <si>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</si>
  <si>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</si>
  <si>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</si>
  <si>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</si>
  <si>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</si>
  <si>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</si>
  <si>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</si>
  <si>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</si>
  <si>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</si>
  <si>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</si>
  <si>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</si>
  <si>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</si>
  <si>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</si>
  <si>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</si>
  <si>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</si>
  <si>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</si>
  <si>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</si>
  <si>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</si>
  <si>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</si>
  <si>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</si>
  <si>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Silnice II/112 - úsek Myslíč - Struhařov</t>
  </si>
  <si>
    <t>STA</t>
  </si>
  <si>
    <t>1</t>
  </si>
  <si>
    <t>{f53d37a8-37c3-4773-b5a1-62e7b158fe96}</t>
  </si>
  <si>
    <t>2</t>
  </si>
  <si>
    <t>SO 103</t>
  </si>
  <si>
    <t>Silnice II/112 - úsek Struhařov - železniční přejezd</t>
  </si>
  <si>
    <t>{c7b3dbfe-9c43-4c72-a66d-f4cf47f9d583}</t>
  </si>
  <si>
    <t>SO 800</t>
  </si>
  <si>
    <t>Vedlejší rozpočtové náklady</t>
  </si>
  <si>
    <t>{48d2b85b-47c9-4c6a-a2e0-8c4aeee350ec}</t>
  </si>
  <si>
    <t>KRYCÍ LIST SOUPISU PRACÍ</t>
  </si>
  <si>
    <t>Objekt:</t>
  </si>
  <si>
    <t>SO 101 - Silnice II/112 - úsek Myslíč - Struhařov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</si>
  <si>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</si>
  <si>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</si>
  <si>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</si>
  <si>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</si>
  <si>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</si>
  <si>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</si>
  <si>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</si>
  <si>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</si>
  <si>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</si>
  <si>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</si>
  <si>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</si>
  <si>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</si>
  <si>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</si>
  <si>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</si>
  <si>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</si>
  <si>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</si>
  <si>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</si>
  <si>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</si>
  <si>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</si>
  <si>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</si>
  <si>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</si>
  <si>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</si>
  <si>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</si>
  <si>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</si>
  <si>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</si>
  <si>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</si>
  <si>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</si>
  <si>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</si>
  <si>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</si>
  <si>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</si>
  <si>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</si>
  <si>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90</t>
  </si>
  <si>
    <t>K</t>
  </si>
  <si>
    <t>11310722R</t>
  </si>
  <si>
    <t>Odstranění podkladu z kameniva drceného tl 150 mm strojně pl přes 200 m2</t>
  </si>
  <si>
    <t>m2</t>
  </si>
  <si>
    <t>4</t>
  </si>
  <si>
    <t>2137004459</t>
  </si>
  <si>
    <t>VV</t>
  </si>
  <si>
    <t>2820,00</t>
  </si>
  <si>
    <t>Součet</t>
  </si>
  <si>
    <t>113154435</t>
  </si>
  <si>
    <t>Frézování živičného podkladu nebo krytu s naložením na dopravní prostředek plochy přes 10 000 m2 bez překážek v trase pruhu šířky do 2 m, tloušťky vrstvy 200 mm</t>
  </si>
  <si>
    <t>CS ÚRS 2018 01</t>
  </si>
  <si>
    <t>412372906</t>
  </si>
  <si>
    <t>12220,00</t>
  </si>
  <si>
    <t>32</t>
  </si>
  <si>
    <t>115101201</t>
  </si>
  <si>
    <t>Čerpání vody na dopravní výšku do 10 m s uvažovaným průměrným přítokem do 500 l/min</t>
  </si>
  <si>
    <t>hod</t>
  </si>
  <si>
    <t>1482395067</t>
  </si>
  <si>
    <t>33</t>
  </si>
  <si>
    <t>115101301</t>
  </si>
  <si>
    <t>Pohotovost záložní čerpací soupravy pro dopravní výšku do 10 m s uvažovaným průměrným přítokem do 500 l/min</t>
  </si>
  <si>
    <t>den</t>
  </si>
  <si>
    <t>1735575938</t>
  </si>
  <si>
    <t>34</t>
  </si>
  <si>
    <t>12220140R</t>
  </si>
  <si>
    <t>Nákup a dovoz chybějící zeminy na ohumusování</t>
  </si>
  <si>
    <t>m3</t>
  </si>
  <si>
    <t>-1136500186</t>
  </si>
  <si>
    <t>1880,09*0,15</t>
  </si>
  <si>
    <t>35</t>
  </si>
  <si>
    <t>181301112</t>
  </si>
  <si>
    <t>Rozprostření a urovnání ornice v rovině nebo ve svahu sklonu do 1:5 při souvislé ploše přes 500 m2, tl. vrstvy přes 100 do 150 mm</t>
  </si>
  <si>
    <t>-1683611484</t>
  </si>
  <si>
    <t>36</t>
  </si>
  <si>
    <t>181451121</t>
  </si>
  <si>
    <t>Založení trávníku na půdě předem připravené plochy přes 1000 m2 výsevem včetně utažení lučního v rovině nebo na svahu do 1:5</t>
  </si>
  <si>
    <t>304386637</t>
  </si>
  <si>
    <t>37</t>
  </si>
  <si>
    <t>M</t>
  </si>
  <si>
    <t>00572470</t>
  </si>
  <si>
    <t>osivo směs travní univerzál</t>
  </si>
  <si>
    <t>kg</t>
  </si>
  <si>
    <t>8</t>
  </si>
  <si>
    <t>2033568161</t>
  </si>
  <si>
    <t>3760,2*0,015 'Přepočtené koeficientem množství</t>
  </si>
  <si>
    <t>38</t>
  </si>
  <si>
    <t>181951102</t>
  </si>
  <si>
    <t>Úprava pláně vyrovnáním výškových rozdílů v hornině tř. 1 až 4 se zhutněním</t>
  </si>
  <si>
    <t>2002082963</t>
  </si>
  <si>
    <t>dle kub. listu</t>
  </si>
  <si>
    <t>15040,00</t>
  </si>
  <si>
    <t>39</t>
  </si>
  <si>
    <t>182201101</t>
  </si>
  <si>
    <t>Svahování trvalých svahů do projektovaných profilů s potřebným přemístěním výkopku při svahování násypů v jakékoliv hornině</t>
  </si>
  <si>
    <t>-1106711428</t>
  </si>
  <si>
    <t>613,45</t>
  </si>
  <si>
    <t>Zakládání</t>
  </si>
  <si>
    <t>3</t>
  </si>
  <si>
    <t>Svislé a kompletní konstrukce</t>
  </si>
  <si>
    <t>65</t>
  </si>
  <si>
    <t>31717112R</t>
  </si>
  <si>
    <t>Kotvení monolitického betonu římsy do mostovky kotvou do vývrtu</t>
  </si>
  <si>
    <t>kus</t>
  </si>
  <si>
    <t>1321806147</t>
  </si>
  <si>
    <t>63</t>
  </si>
  <si>
    <t>317321118</t>
  </si>
  <si>
    <t>Římsy ze železového betonu C 30/37</t>
  </si>
  <si>
    <t>151449852</t>
  </si>
  <si>
    <t>64</t>
  </si>
  <si>
    <t>317353121</t>
  </si>
  <si>
    <t>Bednění mostní římsy zřízení všech tvarů</t>
  </si>
  <si>
    <t>1196225281</t>
  </si>
  <si>
    <t>(5,00+0,5)*0,10*2*2</t>
  </si>
  <si>
    <t>68</t>
  </si>
  <si>
    <t>317353221</t>
  </si>
  <si>
    <t>Bednění mostní římsy odstranění všech tvarů</t>
  </si>
  <si>
    <t>-495537627</t>
  </si>
  <si>
    <t>59</t>
  </si>
  <si>
    <t>33421311R</t>
  </si>
  <si>
    <t>Zdivo mostů z nepravidelných kamenů na maltu, objem jednoho kamene do 0,02 m3 - sanace propustku</t>
  </si>
  <si>
    <t>393511784</t>
  </si>
  <si>
    <t>62</t>
  </si>
  <si>
    <t>348171111</t>
  </si>
  <si>
    <t>Osazení mostního ocelového zábradlí přímo do betonu říms</t>
  </si>
  <si>
    <t>m</t>
  </si>
  <si>
    <t>-1113880065</t>
  </si>
  <si>
    <t>77</t>
  </si>
  <si>
    <t>55391532</t>
  </si>
  <si>
    <t>zábradelní systém Pz s výplní z vodorovných ocelových tyčí ZSNH4/H2</t>
  </si>
  <si>
    <t>-58076045</t>
  </si>
  <si>
    <t>5</t>
  </si>
  <si>
    <t>Komunikace pozemní</t>
  </si>
  <si>
    <t>40</t>
  </si>
  <si>
    <t>56513512R</t>
  </si>
  <si>
    <t>Asfaltový beton vrstva podkladní ACP 16+ (obalované kamenivo OKS) tl 50 mm š přes 3 m</t>
  </si>
  <si>
    <t>319923759</t>
  </si>
  <si>
    <t>7,50*1880,00=14100,00</t>
  </si>
  <si>
    <t>z toho 20%</t>
  </si>
  <si>
    <t>14100,00*0,2</t>
  </si>
  <si>
    <t>44</t>
  </si>
  <si>
    <t>565146121</t>
  </si>
  <si>
    <t>Asfaltový beton vrstva podkladní ACP 22 (obalované kamenivo hrubozrnné - OKH) s rozprostřením a zhutněním v pruhu šířky přes 3 m, po zhutnění tl. 60 mm</t>
  </si>
  <si>
    <t>827231757</t>
  </si>
  <si>
    <t>7,25*1880,00</t>
  </si>
  <si>
    <t>88</t>
  </si>
  <si>
    <t>569903311</t>
  </si>
  <si>
    <t>Zřízení zemních krajnic z hornin jakékoliv třídy se zhutněním</t>
  </si>
  <si>
    <t>-862661983</t>
  </si>
  <si>
    <t>2820,00*0,15</t>
  </si>
  <si>
    <t>89</t>
  </si>
  <si>
    <t>58344171</t>
  </si>
  <si>
    <t>štěrkodrť frakce 0-32</t>
  </si>
  <si>
    <t>t</t>
  </si>
  <si>
    <t>2060462091</t>
  </si>
  <si>
    <t>423,00*2</t>
  </si>
  <si>
    <t>42</t>
  </si>
  <si>
    <t>573211108</t>
  </si>
  <si>
    <t>Postřik živičný spojovací z asfaltu v množství 0,40 kg/m2</t>
  </si>
  <si>
    <t>-1343440944</t>
  </si>
  <si>
    <t>7,00*1880,00</t>
  </si>
  <si>
    <t>41</t>
  </si>
  <si>
    <t>573211109</t>
  </si>
  <si>
    <t>Postřik živičný spojovací z asfaltu v množství 0,50 kg/m2</t>
  </si>
  <si>
    <t>-910492113</t>
  </si>
  <si>
    <t>7,50*1880,00</t>
  </si>
  <si>
    <t>45</t>
  </si>
  <si>
    <t>57612312R</t>
  </si>
  <si>
    <t>Asfaltový koberec mastixový SMA 8 S (AKMJ) tl 30 mm š přes 3 m z modifikovaného asfaltu</t>
  </si>
  <si>
    <t>-1400717257</t>
  </si>
  <si>
    <t>43</t>
  </si>
  <si>
    <t>57715614R</t>
  </si>
  <si>
    <t>Asfaltový beton vrstva ložní ACL 22 S (ABVH) tl 60 mm š přes 3 m z modifikovaného asfaltu</t>
  </si>
  <si>
    <t>1349350861</t>
  </si>
  <si>
    <t>6</t>
  </si>
  <si>
    <t>Úpravy povrchů, podlahy a osazování výplní</t>
  </si>
  <si>
    <t>61</t>
  </si>
  <si>
    <t>62233110R</t>
  </si>
  <si>
    <t>Cementová omítka hrubá nanášená ručně - sanace propustku</t>
  </si>
  <si>
    <t>621945612</t>
  </si>
  <si>
    <t>60</t>
  </si>
  <si>
    <t>62863311R</t>
  </si>
  <si>
    <t>Vyspravení spar kamenného zdiva - sanace propustku</t>
  </si>
  <si>
    <t>-2069581652</t>
  </si>
  <si>
    <t>Trubní vedení</t>
  </si>
  <si>
    <t>57</t>
  </si>
  <si>
    <t>89815321R</t>
  </si>
  <si>
    <t>Sanace propustku DN 800</t>
  </si>
  <si>
    <t>1123049288</t>
  </si>
  <si>
    <t>9</t>
  </si>
  <si>
    <t>Ostatní konstrukce a práce, bourání</t>
  </si>
  <si>
    <t>91133112R</t>
  </si>
  <si>
    <t>Svodidlo ocelové jednostranné zádržnosti N2 typ JSNH4/N2 se zaberaněním sloupků v rozmezí do 4 m</t>
  </si>
  <si>
    <t>-1787336325</t>
  </si>
  <si>
    <t>912331111</t>
  </si>
  <si>
    <t>Montáž plašiče zvěře na směrový sloupek plastový</t>
  </si>
  <si>
    <t>-1697847456</t>
  </si>
  <si>
    <t>40445170</t>
  </si>
  <si>
    <t>plašič zvěře - univerzální (60 x 81 x 184 mm)</t>
  </si>
  <si>
    <t>-1235455919</t>
  </si>
  <si>
    <t>914111111</t>
  </si>
  <si>
    <t>Montáž svislé dopravní značky základní velikosti do 1 m2 objímkami na sloupky nebo konzoly</t>
  </si>
  <si>
    <t>585729804</t>
  </si>
  <si>
    <t>7</t>
  </si>
  <si>
    <t>40444010</t>
  </si>
  <si>
    <t>značka dopravní svislá výstražná FeZn A1-A30 P1,P4 900mm</t>
  </si>
  <si>
    <t>309950475</t>
  </si>
  <si>
    <t>40445475</t>
  </si>
  <si>
    <t>značka dopravní svislá retroreflexní fólie tř 1 FeZn prolis 900mm (trojúhelník)</t>
  </si>
  <si>
    <t>1603240909</t>
  </si>
  <si>
    <t>40445517</t>
  </si>
  <si>
    <t>značka dopravní svislá retroreflexní fólie tř 1 FeZn-Al rám D 700mm</t>
  </si>
  <si>
    <t>-964061508</t>
  </si>
  <si>
    <t>10</t>
  </si>
  <si>
    <t>40444270</t>
  </si>
  <si>
    <t>značka dopravní svislá FeZn NK 1000 x 1500 mm</t>
  </si>
  <si>
    <t>960302000</t>
  </si>
  <si>
    <t>11</t>
  </si>
  <si>
    <t>40444230</t>
  </si>
  <si>
    <t>značka dopravní svislá FeZn NK 500 x 500 mm</t>
  </si>
  <si>
    <t>1991347937</t>
  </si>
  <si>
    <t>12</t>
  </si>
  <si>
    <t>40444110</t>
  </si>
  <si>
    <t>značka dopravní svislá zákazová B FeZn JAC 700 mm</t>
  </si>
  <si>
    <t>-55727964</t>
  </si>
  <si>
    <t>13</t>
  </si>
  <si>
    <t>40445402</t>
  </si>
  <si>
    <t>značka dopravní svislá nereflexní FeZn prolis D 700mm</t>
  </si>
  <si>
    <t>1980582693</t>
  </si>
  <si>
    <t>14</t>
  </si>
  <si>
    <t>40444280</t>
  </si>
  <si>
    <t>značka dopravní svislá FeZn NK 1100 (1350) x 330 mm</t>
  </si>
  <si>
    <t>-1785014241</t>
  </si>
  <si>
    <t>40444285</t>
  </si>
  <si>
    <t>značka dopravní svislá FeZn NK 1100 (1350) x 500 mm</t>
  </si>
  <si>
    <t>1792509269</t>
  </si>
  <si>
    <t>16</t>
  </si>
  <si>
    <t>914511111</t>
  </si>
  <si>
    <t>Montáž sloupku dopravních značek délky do 3,5 m do betonového základu</t>
  </si>
  <si>
    <t>968672674</t>
  </si>
  <si>
    <t>17</t>
  </si>
  <si>
    <t>40445230</t>
  </si>
  <si>
    <t>sloupek Zn pro dopravní značku D 70mm v 350mm</t>
  </si>
  <si>
    <t>-1056016114</t>
  </si>
  <si>
    <t>18</t>
  </si>
  <si>
    <t>40445254</t>
  </si>
  <si>
    <t>víčko plastové na sloupek D 70mm</t>
  </si>
  <si>
    <t>2013755791</t>
  </si>
  <si>
    <t>19</t>
  </si>
  <si>
    <t>40445257</t>
  </si>
  <si>
    <t>upínací svorka na sloupek D 70 mm</t>
  </si>
  <si>
    <t>-2044877404</t>
  </si>
  <si>
    <t>20</t>
  </si>
  <si>
    <t>915111111</t>
  </si>
  <si>
    <t>Vodorovné dopravní značení stříkané barvou dělící čára šířky 125 mm souvislá bílá základní</t>
  </si>
  <si>
    <t>1337082500</t>
  </si>
  <si>
    <t>915111121</t>
  </si>
  <si>
    <t>Vodorovné dopravní značení stříkané barvou dělící čára šířky 125 mm přerušovaná bílá základní</t>
  </si>
  <si>
    <t>1831147247</t>
  </si>
  <si>
    <t>22</t>
  </si>
  <si>
    <t>915121111</t>
  </si>
  <si>
    <t>Vodorovné dopravní značení stříkané barvou vodící čára bílá šířky 250 mm souvislá základní</t>
  </si>
  <si>
    <t>-839226066</t>
  </si>
  <si>
    <t>23</t>
  </si>
  <si>
    <t>915121121</t>
  </si>
  <si>
    <t>Vodorovné dopravní značení stříkané barvou vodící čára bílá šířky 250 mm přerušovaná základní</t>
  </si>
  <si>
    <t>1734866450</t>
  </si>
  <si>
    <t>24</t>
  </si>
  <si>
    <t>915131111</t>
  </si>
  <si>
    <t>Vodorovné dopravní značení stříkané barvou přechody pro chodce, šipky, symboly bílé základní</t>
  </si>
  <si>
    <t>-1677662578</t>
  </si>
  <si>
    <t>25</t>
  </si>
  <si>
    <t>915211111</t>
  </si>
  <si>
    <t>Vodorovné dopravní značení stříkaným plastem dělící čára šířky 125 mm souvislá bílá základní</t>
  </si>
  <si>
    <t>-704942524</t>
  </si>
  <si>
    <t>26</t>
  </si>
  <si>
    <t>915211121</t>
  </si>
  <si>
    <t>Vodorovné dopravní značení stříkaným plastem dělící čára šířky 125 mm přerušovaná bílá základní</t>
  </si>
  <si>
    <t>-1535538958</t>
  </si>
  <si>
    <t>27</t>
  </si>
  <si>
    <t>915221111</t>
  </si>
  <si>
    <t>Vodorovné dopravní značení stříkaným plastem vodící čára bílá šířky 250 mm souvislá základní</t>
  </si>
  <si>
    <t>1701084046</t>
  </si>
  <si>
    <t>28</t>
  </si>
  <si>
    <t>915221121</t>
  </si>
  <si>
    <t>Vodorovné dopravní značení stříkaným plastem vodící čára bílá šířky 250 mm přerušovaná základní</t>
  </si>
  <si>
    <t>1639927839</t>
  </si>
  <si>
    <t>29</t>
  </si>
  <si>
    <t>915231111</t>
  </si>
  <si>
    <t>Vodorovné dopravní značení stříkaným plastem přechody pro chodce, šipky, symboly nápisy bílé základní</t>
  </si>
  <si>
    <t>851247216</t>
  </si>
  <si>
    <t>80</t>
  </si>
  <si>
    <t>919721223</t>
  </si>
  <si>
    <t>Geomříž pro vyztužení asfaltového povrchu ze skelných vláken s geotextilií, podélná pevnost v tahu 100 kN/m</t>
  </si>
  <si>
    <t>-192684447</t>
  </si>
  <si>
    <t>50</t>
  </si>
  <si>
    <t>938902151</t>
  </si>
  <si>
    <t>Čištění příkopů komunikací s odstraněním travnatého porostu nebo nánosu s naložením na dopravní prostředek nebo s přemístěním na hromady na vzdálenost do 20 m strojně příkopovou frézou při šířce dna do 400 mm</t>
  </si>
  <si>
    <t>945146083</t>
  </si>
  <si>
    <t>47</t>
  </si>
  <si>
    <t>938902422</t>
  </si>
  <si>
    <t>Čištění propustků s odstraněním travnatého porostu nebo nánosu, s naložením na dopravní prostředek nebo s přemístěním na hromady na vzdálenost do 20 m strojně tlakovou vodou tloušťky nánosu přes 25 do 50% průměru propustku přes 500 do 1000 mm</t>
  </si>
  <si>
    <t>1063598788</t>
  </si>
  <si>
    <t>48</t>
  </si>
  <si>
    <t>938902499</t>
  </si>
  <si>
    <t>Čištění propustků s odstraněním travnatého porostu nebo nánosu, s naložením na dopravní prostředek nebo s přemístěním na hromady na vzdálenost do 20 m Příplatek k cenám za délku propustku přes 8 m za každý další 1 m</t>
  </si>
  <si>
    <t>543353005</t>
  </si>
  <si>
    <t>20,00-2*8,00</t>
  </si>
  <si>
    <t>73</t>
  </si>
  <si>
    <t>938909111</t>
  </si>
  <si>
    <t>Čištění vozovek metením bláta, prachu nebo hlinitého nánosu s odklizením na hromady na vzdálenost do 20 m nebo naložením na dopravní prostředek strojně povrchu podkladu nebo krytu štěrkového</t>
  </si>
  <si>
    <t>837532484</t>
  </si>
  <si>
    <t>70</t>
  </si>
  <si>
    <t>941111111</t>
  </si>
  <si>
    <t>Montáž lešení řadového trubkového lehkého pracovního s podlahami s provozním zatížením tř. 3 do 200 kg/m2 šířky tř. W06 od 0,6 do 0,9 m, výšky do 10 m</t>
  </si>
  <si>
    <t>184449404</t>
  </si>
  <si>
    <t>71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</si>
  <si>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</si>
  <si>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</si>
  <si>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1864913944</t>
  </si>
  <si>
    <t>32,00*5</t>
  </si>
  <si>
    <t>72</t>
  </si>
  <si>
    <t>941111811</t>
  </si>
  <si>
    <t>Demontáž lešení řadového trubkového lehkého pracovního s podlahami s provozním zatížením tř. 3 do 200 kg/m2 šířky tř. W06 od 0,6 do 0,9 m, výšky do 10 m</t>
  </si>
  <si>
    <t>-52858735</t>
  </si>
  <si>
    <t>30</t>
  </si>
  <si>
    <t>966005311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</si>
  <si>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pásnicí silničního</t>
  </si>
  <si>
    <t>-1979103786</t>
  </si>
  <si>
    <t>31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</si>
  <si>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</si>
  <si>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</si>
  <si>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-1617702175</t>
  </si>
  <si>
    <t>69</t>
  </si>
  <si>
    <t>98151111R</t>
  </si>
  <si>
    <t>Demolice říms propustku včetně zábradlí</t>
  </si>
  <si>
    <t>877082109</t>
  </si>
  <si>
    <t>997</t>
  </si>
  <si>
    <t>Přesun sutě</t>
  </si>
  <si>
    <t>81</t>
  </si>
  <si>
    <t>997221551</t>
  </si>
  <si>
    <t>Vodorovná doprava suti bez naložení, ale se složením a s hrubým urovnáním ze sypkých materiálů, na vzdálenost do 1 km</t>
  </si>
  <si>
    <t>-2027172923</t>
  </si>
  <si>
    <t>647,58+2,58+1,72+244,40+817,80</t>
  </si>
  <si>
    <t>82</t>
  </si>
  <si>
    <t>997221559</t>
  </si>
  <si>
    <t>Vodorovná doprava suti bez naložení, ale se složením a s hrubým urovnáním Příplatek k ceně za každý další i započatý 1 km přes 1 km</t>
  </si>
  <si>
    <t>-23618717</t>
  </si>
  <si>
    <t>skládka 16 km</t>
  </si>
  <si>
    <t>1714,80*15</t>
  </si>
  <si>
    <t>83</t>
  </si>
  <si>
    <t>997221571</t>
  </si>
  <si>
    <t>Vodorovná doprava vybouraných hmot bez naložení, ale se složením a s hrubým urovnáním na vzdálenost do 1 km</t>
  </si>
  <si>
    <t>-1332766193</t>
  </si>
  <si>
    <t>6256,64+17,01+1,476+1,205</t>
  </si>
  <si>
    <t>84</t>
  </si>
  <si>
    <t>997221579</t>
  </si>
  <si>
    <t>Vodorovná doprava vybouraných hmot bez naložení, ale se složením a s hrubým urovnáním na vzdálenost Příplatek k ceně za každý další i započatý 1 km přes 1 km</t>
  </si>
  <si>
    <t>-1654911746</t>
  </si>
  <si>
    <t>6276,331*15</t>
  </si>
  <si>
    <t>85</t>
  </si>
  <si>
    <t>997221611</t>
  </si>
  <si>
    <t>Nakládání na dopravní prostředky pro vodorovnou dopravu suti</t>
  </si>
  <si>
    <t>-90471328</t>
  </si>
  <si>
    <t>86</t>
  </si>
  <si>
    <t>997221612</t>
  </si>
  <si>
    <t>Nakládání na dopravní prostředky pro vodorovnou dopravu vybouraných hmot</t>
  </si>
  <si>
    <t>-726716889</t>
  </si>
  <si>
    <t>87</t>
  </si>
  <si>
    <t>997221825</t>
  </si>
  <si>
    <t>Poplatek za uložení stavebního odpadu na skládce (skládkovné) z armovaného betonu zatříděného do Katalogu odpadů pod kódem 170 101</t>
  </si>
  <si>
    <t>-1486066444</t>
  </si>
  <si>
    <t>74</t>
  </si>
  <si>
    <t>99722182R</t>
  </si>
  <si>
    <t>Poplatek za uložení na skládce (skládkovné) - značky, svodidla</t>
  </si>
  <si>
    <t>-215239924</t>
  </si>
  <si>
    <t>1,476+17,01</t>
  </si>
  <si>
    <t>75</t>
  </si>
  <si>
    <t>126337275</t>
  </si>
  <si>
    <t>55</t>
  </si>
  <si>
    <t>997221845</t>
  </si>
  <si>
    <t>Poplatek za uložení stavebního odpadu na skládce (skládkovné) asfaltového bez obsahu dehtu zatříděného do Katalogu odpadů pod kódem 170 302</t>
  </si>
  <si>
    <t>607100360</t>
  </si>
  <si>
    <t>56</t>
  </si>
  <si>
    <t>997221855</t>
  </si>
  <si>
    <t>Poplatek za uložení stavebního odpadu na skládce (skládkovné) zeminy a kameniva zatříděného do Katalogu odpadů pod kódem 170 504</t>
  </si>
  <si>
    <t>-1582029051</t>
  </si>
  <si>
    <t>998</t>
  </si>
  <si>
    <t>Přesun hmot</t>
  </si>
  <si>
    <t>58</t>
  </si>
  <si>
    <t>998225111</t>
  </si>
  <si>
    <t>Přesun hmot pro komunikace s krytem z kameniva, monolitickým betonovým nebo živičným dopravní vzdálenost do 200 m jakékoliv délky objektu</t>
  </si>
  <si>
    <t>-1257201218</t>
  </si>
  <si>
    <t>SO 103 - Silnice II/112 - úsek Struhařov - železniční přejezd</t>
  </si>
  <si>
    <t xml:space="preserve">    4 - Vodorovné konstrukce</t>
  </si>
  <si>
    <t>113107224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</si>
  <si>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</si>
  <si>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2021952206</t>
  </si>
  <si>
    <t>402,07*8,50</t>
  </si>
  <si>
    <t>92</t>
  </si>
  <si>
    <t>1953566421</t>
  </si>
  <si>
    <t>610,00</t>
  </si>
  <si>
    <t>113154336</t>
  </si>
  <si>
    <t>Frézování živičného podkladu nebo krytu s naložením na dopravní prostředek plochy přes 1 000 do 10 000 m2 bez překážek v trase pruhu šířky přes 1 m do 2 m, tloušťky vrstvy 300 mm</t>
  </si>
  <si>
    <t>-722820976</t>
  </si>
  <si>
    <t>dle projektu</t>
  </si>
  <si>
    <t>2720,00</t>
  </si>
  <si>
    <t>1600987924</t>
  </si>
  <si>
    <t>-317220939</t>
  </si>
  <si>
    <t>122201101</t>
  </si>
  <si>
    <t>Odkopávky a prokopávky nezapažené s přehozením výkopku na vzdálenost do 3 m nebo s naložením na dopravní prostředek v hornině tř. 3 do 100 m3</t>
  </si>
  <si>
    <t>-567198557</t>
  </si>
  <si>
    <t>výkop pro trativod</t>
  </si>
  <si>
    <t>105,00*0,75*0,40</t>
  </si>
  <si>
    <t>výkop dle kubaturového listu</t>
  </si>
  <si>
    <t>2470,60-2274,538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</si>
  <si>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</si>
  <si>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</si>
  <si>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740055880</t>
  </si>
  <si>
    <t>227,562*0,30</t>
  </si>
  <si>
    <t>-1894274190</t>
  </si>
  <si>
    <t>1919,70*0,15</t>
  </si>
  <si>
    <t>131201101</t>
  </si>
  <si>
    <t>Hloubení nezapažených jam a zářezů s urovnáním dna do předepsaného profilu a spádu v hornině tř. 3 do 100 m3</t>
  </si>
  <si>
    <t>728123557</t>
  </si>
  <si>
    <t>vsakovací jáma</t>
  </si>
  <si>
    <t>7,40</t>
  </si>
  <si>
    <t>131201109</t>
  </si>
  <si>
    <t>Hloubení nezapažených jam a zářezů s urovnáním dna do předepsaného profilu a spádu Příplatek k cenám za lepivost horniny tř. 3</t>
  </si>
  <si>
    <t>-1922899220</t>
  </si>
  <si>
    <t>7,40*0,3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</si>
  <si>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</si>
  <si>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</si>
  <si>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-496311102</t>
  </si>
  <si>
    <t>162601102</t>
  </si>
  <si>
    <t>Vodorovné přemístění výkopku nebo sypaniny po suchu na obvyklém dopravním prostředku, bez naložení výkopku, avšak se složením bez rozhrnutí z horniny tř. 1 až 4 na vzdálenost přes 4 000 do 5 000 m</t>
  </si>
  <si>
    <t>109901129</t>
  </si>
  <si>
    <t>výkopek na mezideponii a zpět pro zpětné využití</t>
  </si>
  <si>
    <t>(78,00+13,00)*2</t>
  </si>
  <si>
    <t>93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</si>
  <si>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</si>
  <si>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</si>
  <si>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-1441921143</t>
  </si>
  <si>
    <t>přebytečná zemina</t>
  </si>
  <si>
    <t>196,062+31,50+7,40-78,00-13,00</t>
  </si>
  <si>
    <t>94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</si>
  <si>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</si>
  <si>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</si>
  <si>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1104736548</t>
  </si>
  <si>
    <t>143,962*6</t>
  </si>
  <si>
    <t>167101101</t>
  </si>
  <si>
    <t>Nakládání, skládání a překládání neulehlého výkopku nebo sypaniny nakládání, množství do 100 m3, z hornin tř. 1 až 4</t>
  </si>
  <si>
    <t>-671194693</t>
  </si>
  <si>
    <t>46</t>
  </si>
  <si>
    <t>171101103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</si>
  <si>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96 do 100 % PS</t>
  </si>
  <si>
    <t>605734156</t>
  </si>
  <si>
    <t>dle kubat. listu</t>
  </si>
  <si>
    <t>použit vytěžený výkopek</t>
  </si>
  <si>
    <t>13,00</t>
  </si>
  <si>
    <t>174101101</t>
  </si>
  <si>
    <t>Zásyp sypaninou z jakékoliv horniny s uložením výkopku ve vrstvách se zhutněním jam, šachet, rýh nebo kolem objektů v těchto vykopávkách</t>
  </si>
  <si>
    <t>1697579521</t>
  </si>
  <si>
    <t xml:space="preserve">dle kub. listu </t>
  </si>
  <si>
    <t>na zásyp použit výkopek a část odstraněného kameniva</t>
  </si>
  <si>
    <t>78,00</t>
  </si>
  <si>
    <t>58343959</t>
  </si>
  <si>
    <t>kamenivo drcené hrubé frakce 32-63</t>
  </si>
  <si>
    <t>164234964</t>
  </si>
  <si>
    <t>7,40*2</t>
  </si>
  <si>
    <t>53</t>
  </si>
  <si>
    <t>1336245886</t>
  </si>
  <si>
    <t>1919,70</t>
  </si>
  <si>
    <t>54</t>
  </si>
  <si>
    <t>1509998950</t>
  </si>
  <si>
    <t>-1892656650</t>
  </si>
  <si>
    <t>3839,4*0,015 'Přepočtené koeficientem množství</t>
  </si>
  <si>
    <t>49</t>
  </si>
  <si>
    <t>-540420069</t>
  </si>
  <si>
    <t>4083,50</t>
  </si>
  <si>
    <t>722438814</t>
  </si>
  <si>
    <t>325,80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</si>
  <si>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</si>
  <si>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</si>
  <si>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1563529471</t>
  </si>
  <si>
    <t>51</t>
  </si>
  <si>
    <t>213141133</t>
  </si>
  <si>
    <t>Zřízení vrstvy z geotextilie filtrační, separační, odvodňovací, ochranné, výztužné nebo protierozní ve sklonu přes 1:2 do 1:1, šířky přes 6 do 8,5 m</t>
  </si>
  <si>
    <t>-1849881738</t>
  </si>
  <si>
    <t>trativod</t>
  </si>
  <si>
    <t>105,00*(0,40+0,75+0,40)</t>
  </si>
  <si>
    <t>4,00</t>
  </si>
  <si>
    <t>52</t>
  </si>
  <si>
    <t>69311007</t>
  </si>
  <si>
    <t>geotextilie tkaná PP 25kN/m</t>
  </si>
  <si>
    <t>690666909</t>
  </si>
  <si>
    <t>166,75</t>
  </si>
  <si>
    <t>166,75*1,15 'Přepočtené koeficientem množství</t>
  </si>
  <si>
    <t>Vodorovné konstrukce</t>
  </si>
  <si>
    <t>452313141</t>
  </si>
  <si>
    <t>Podkladní a zajišťovací konstrukce z betonu prostého v otevřeném výkopu bloky pro potrubí z betonu tř. C 16/20</t>
  </si>
  <si>
    <t>-1962047717</t>
  </si>
  <si>
    <t>vyústění trativodu</t>
  </si>
  <si>
    <t>0,60*0,90*0,50*2</t>
  </si>
  <si>
    <t>452353101</t>
  </si>
  <si>
    <t>Bednění podkladních a zajišťovacích konstrukcí v otevřeném výkopu bloků pro potrubí</t>
  </si>
  <si>
    <t>-928019363</t>
  </si>
  <si>
    <t>(0,60+0,50)*0,90*2</t>
  </si>
  <si>
    <t>564861111</t>
  </si>
  <si>
    <t>Podklad ze štěrkodrti ŠD s rozprostřením a zhutněním, po zhutnění tl. 200 mm</t>
  </si>
  <si>
    <t>-915985282</t>
  </si>
  <si>
    <t>8,50*402,07</t>
  </si>
  <si>
    <t>78</t>
  </si>
  <si>
    <t>56517612R</t>
  </si>
  <si>
    <t>Asfaltová směs s vysokým modulem tuhosti VMT 22 tl 100 mm š přes 3 m z modifikovaného asfaltu</t>
  </si>
  <si>
    <t>-1075051080</t>
  </si>
  <si>
    <t>7,50*402,07</t>
  </si>
  <si>
    <t>95</t>
  </si>
  <si>
    <t>56713211R</t>
  </si>
  <si>
    <t>Podklad ze směsi stmelené hydraulickými silničními pojivy SH 9/12 (KSC I) tl 200 mm</t>
  </si>
  <si>
    <t>-1155716280</t>
  </si>
  <si>
    <t>8,00*402,07</t>
  </si>
  <si>
    <t>-1583315626</t>
  </si>
  <si>
    <t>610,00*0,15</t>
  </si>
  <si>
    <t>91</t>
  </si>
  <si>
    <t>1888719316</t>
  </si>
  <si>
    <t>91,50*2</t>
  </si>
  <si>
    <t>66</t>
  </si>
  <si>
    <t>573111111</t>
  </si>
  <si>
    <t>Postřik infiltrační PI z asfaltu silničního s posypem kamenivem, v množství 0,60 kg/m2</t>
  </si>
  <si>
    <t>1598846145</t>
  </si>
  <si>
    <t>573211107</t>
  </si>
  <si>
    <t>Postřik spojovací PS bez posypu kamenivem z asfaltu silničního, v množství 0,30 kg/m2</t>
  </si>
  <si>
    <t>1300276342</t>
  </si>
  <si>
    <t>67</t>
  </si>
  <si>
    <t>Postřik spojovací PS bez posypu kamenivem z asfaltu silničního, v množství 0,40 kg/m2</t>
  </si>
  <si>
    <t>-2139658309</t>
  </si>
  <si>
    <t>7,00*402,07</t>
  </si>
  <si>
    <t>1934559744</t>
  </si>
  <si>
    <t>57717614R</t>
  </si>
  <si>
    <t>Asfaltový beton vrstva ložní ACL 22 S (ABVH) tl 80 mm š přes 3 m z modifikovaného asfaltu</t>
  </si>
  <si>
    <t>936627796</t>
  </si>
  <si>
    <t>40445513</t>
  </si>
  <si>
    <t>značka dopravní svislá retroreflexní fólie tř 1 FeZn-Al rám 700mm (A32a) výstražný kříž</t>
  </si>
  <si>
    <t>1253359397</t>
  </si>
  <si>
    <t>40444042</t>
  </si>
  <si>
    <t>značka dopravní svislá FeZn NK A31a A31b A31c 400x1200mm</t>
  </si>
  <si>
    <t>-244801545</t>
  </si>
  <si>
    <t>40445421</t>
  </si>
  <si>
    <t>značka dopravní svislá nereflexní FeZn prolis 1500x500mm</t>
  </si>
  <si>
    <t>1758394948</t>
  </si>
  <si>
    <t>1446145101</t>
  </si>
  <si>
    <t>331318066</t>
  </si>
  <si>
    <t>1459338114</t>
  </si>
  <si>
    <t>-1116626525</t>
  </si>
  <si>
    <t>1542231406</t>
  </si>
  <si>
    <t>-727584748</t>
  </si>
  <si>
    <t>1116048756</t>
  </si>
  <si>
    <t>-1942859060</t>
  </si>
  <si>
    <t>-1337118489</t>
  </si>
  <si>
    <t>76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</si>
  <si>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</si>
  <si>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</si>
  <si>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506735773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</si>
  <si>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</si>
  <si>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</si>
  <si>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1038218279</t>
  </si>
  <si>
    <t>971988410</t>
  </si>
  <si>
    <t>1982,205+139,32+54,40+176,90</t>
  </si>
  <si>
    <t>1704785304</t>
  </si>
  <si>
    <t>2352,825*15</t>
  </si>
  <si>
    <t>1091632254</t>
  </si>
  <si>
    <t>2088,96+1,148+0,056</t>
  </si>
  <si>
    <t>-148088035</t>
  </si>
  <si>
    <t>2090,164*15</t>
  </si>
  <si>
    <t>243232643</t>
  </si>
  <si>
    <t>929060464</t>
  </si>
  <si>
    <t>222438748</t>
  </si>
  <si>
    <t>99722184R</t>
  </si>
  <si>
    <t>Poplatek za uložení na skládce (skládkovné) odpadu - značky, svodidla</t>
  </si>
  <si>
    <t>-1367887093</t>
  </si>
  <si>
    <t>1,148+0,056</t>
  </si>
  <si>
    <t>-1339277647</t>
  </si>
  <si>
    <t>1982,205+139,320+54,40+176,90</t>
  </si>
  <si>
    <t>30176052</t>
  </si>
  <si>
    <t>SO 800 -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</si>
  <si>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</si>
  <si>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</si>
  <si>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</si>
  <si>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</si>
  <si>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</si>
  <si>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</si>
  <si>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VRN</t>
  </si>
  <si>
    <t>VRN1</t>
  </si>
  <si>
    <t>Průzkumné, geodetické a projektové práce</t>
  </si>
  <si>
    <t>012103000</t>
  </si>
  <si>
    <t>Geodetické práce před výstavbou</t>
  </si>
  <si>
    <t>soub</t>
  </si>
  <si>
    <t>1024</t>
  </si>
  <si>
    <t>299759508</t>
  </si>
  <si>
    <t>012203000</t>
  </si>
  <si>
    <t>Geodetické práce při provádění stavby</t>
  </si>
  <si>
    <t>-1902379077</t>
  </si>
  <si>
    <t>012303000</t>
  </si>
  <si>
    <t>Geodetické práce po výstavbě</t>
  </si>
  <si>
    <t>-1714136331</t>
  </si>
  <si>
    <t>01324400R</t>
  </si>
  <si>
    <t xml:space="preserve">Dokumentace pro realizaci stavby </t>
  </si>
  <si>
    <t>847567741</t>
  </si>
  <si>
    <t>013254000</t>
  </si>
  <si>
    <t>Dokumentace skutečného provedení stavby</t>
  </si>
  <si>
    <t>1748712162</t>
  </si>
  <si>
    <t>01325400R</t>
  </si>
  <si>
    <t>Pasportizace</t>
  </si>
  <si>
    <t>-206195145</t>
  </si>
  <si>
    <t>VRN3</t>
  </si>
  <si>
    <t>Zařízení staveniště</t>
  </si>
  <si>
    <t>030001000</t>
  </si>
  <si>
    <t>-1375939383</t>
  </si>
  <si>
    <t>03000100R</t>
  </si>
  <si>
    <t>Dopravně inženýrské opatření</t>
  </si>
  <si>
    <t>-790262832</t>
  </si>
  <si>
    <t>VRN4</t>
  </si>
  <si>
    <t>Inženýrská činnost</t>
  </si>
  <si>
    <t>041403000</t>
  </si>
  <si>
    <t>Koordinátor BOZP na staveništi</t>
  </si>
  <si>
    <t>-1974882356</t>
  </si>
  <si>
    <t>042503000</t>
  </si>
  <si>
    <t>Plán BOZP na staveništi</t>
  </si>
  <si>
    <t>-1830245264</t>
  </si>
  <si>
    <t>VRN6</t>
  </si>
  <si>
    <t>Územní vlivy</t>
  </si>
  <si>
    <t>062002000</t>
  </si>
  <si>
    <t>Ztížené dopravní podmínky</t>
  </si>
  <si>
    <t>-988609915</t>
  </si>
  <si>
    <t>VRN9</t>
  </si>
  <si>
    <t>Ostatní náklady</t>
  </si>
  <si>
    <t>0900010R1</t>
  </si>
  <si>
    <t xml:space="preserve">Instalace větrací a rekuperační jednotky v domě č.p. 6 Boušice </t>
  </si>
  <si>
    <t>-1062165192</t>
  </si>
  <si>
    <t>0900010R2</t>
  </si>
  <si>
    <t>Zkoušky zatěžovací, hutnící apod.</t>
  </si>
  <si>
    <t>1854334816</t>
  </si>
  <si>
    <t>0900010R3</t>
  </si>
  <si>
    <t>Případná oprava objízdných komunikací - dle požadavku SÚS</t>
  </si>
  <si>
    <t>1991973457</t>
  </si>
  <si>
    <t>0900010R4</t>
  </si>
  <si>
    <t>Zkoušky nových konstrukcí</t>
  </si>
  <si>
    <t>-1664354009</t>
  </si>
  <si>
    <t>0900010R5</t>
  </si>
  <si>
    <t>Informační tabule</t>
  </si>
  <si>
    <t>-10649692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</si>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</sst>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9" fillId="5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7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right" vertical="center"/>
    </xf>
    <xf numFmtId="0" fontId="3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3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 applyProtection="1">
      <alignment horizontal="center" vertical="center" wrapText="1"/>
      <protection locked="0"/>
    </xf>
    <xf numFmtId="0" fontId="19" fillId="5" borderId="19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28" fillId="0" borderId="13" xfId="0" applyNumberFormat="1" applyFont="1" applyBorder="1" applyAlignment="1"/>
    <xf numFmtId="166" fontId="28" fillId="0" borderId="14" xfId="0" applyNumberFormat="1" applyFont="1" applyBorder="1" applyAlignment="1"/>
    <xf numFmtId="4" fontId="17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3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3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30" fillId="0" borderId="23" xfId="0" applyFont="1" applyBorder="1" applyAlignment="1" applyProtection="1">
      <alignment horizontal="center" vertical="center"/>
      <protection locked="0"/>
    </xf>
    <xf numFmtId="49" fontId="30" fillId="0" borderId="23" xfId="0" applyNumberFormat="1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167" fontId="30" fillId="0" borderId="23" xfId="0" applyNumberFormat="1" applyFont="1" applyBorder="1" applyAlignment="1" applyProtection="1">
      <alignment vertical="center"/>
      <protection locked="0"/>
    </xf>
    <xf numFmtId="4" fontId="30" fillId="3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  <protection locked="0"/>
    </xf>
    <xf numFmtId="0" fontId="30" fillId="0" borderId="4" xfId="0" applyFont="1" applyBorder="1" applyAlignment="1">
      <alignment vertical="center"/>
    </xf>
    <xf numFmtId="0" fontId="30" fillId="3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" fillId="3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166" fontId="1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6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4" fontId="16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9" fillId="5" borderId="8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/>
    </xf>
    <xf numFmtId="0" fontId="32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/>
    </xf>
    <xf numFmtId="0" fontId="33" fillId="0" borderId="29" xfId="0" applyFont="1" applyBorder="1" applyAlignment="1">
      <alignment horizontal="left" wrapText="1"/>
    </xf>
    <xf numFmtId="49" fontId="3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customWidth="1"/>
    <col min="44" max="44" width="11.7109375" customWidth="1"/>
    <col min="45" max="47" width="22.140625" hidden="1" customWidth="1"/>
    <col min="48" max="49" width="18.5703125" hidden="1" customWidth="1"/>
    <col min="50" max="51" width="21.42578125" hidden="1" customWidth="1"/>
    <col min="52" max="52" width="18.5703125" hidden="1" customWidth="1"/>
    <col min="53" max="53" width="16.42578125" hidden="1" customWidth="1"/>
    <col min="54" max="54" width="21.42578125" hidden="1" customWidth="1"/>
    <col min="55" max="55" width="18.5703125" hidden="1" customWidth="1"/>
    <col min="56" max="56" width="16.42578125" hidden="1" customWidth="1"/>
    <col min="57" max="57" width="57" customWidth="1"/>
    <col min="71" max="91" width="9.140625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" customHeight="1">
      <c r="AR2" s="278" t="s">
        <v>6</v>
      </c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S2" s="16" t="s">
        <v>7</v>
      </c>
      <c r="BT2" s="16" t="s">
        <v>8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ht="24.9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spans="1:74" ht="12" customHeight="1">
      <c r="B5" s="19"/>
      <c r="D5" s="23" t="s">
        <v>14</v>
      </c>
      <c r="K5" s="289" t="s">
        <v>15</v>
      </c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  <c r="AL5" s="279"/>
      <c r="AM5" s="279"/>
      <c r="AN5" s="279"/>
      <c r="AO5" s="279"/>
      <c r="AR5" s="19"/>
      <c r="BE5" s="270" t="s">
        <v>16</v>
      </c>
      <c r="BS5" s="16" t="s">
        <v>7</v>
      </c>
    </row>
    <row r="6" spans="1:74" ht="36.9" customHeight="1">
      <c r="B6" s="19"/>
      <c r="D6" s="24" t="s">
        <v>17</v>
      </c>
      <c r="K6" s="290" t="s">
        <v>18</v>
      </c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  <c r="Z6" s="279"/>
      <c r="AA6" s="279"/>
      <c r="AB6" s="279"/>
      <c r="AC6" s="279"/>
      <c r="AD6" s="279"/>
      <c r="AE6" s="279"/>
      <c r="AF6" s="279"/>
      <c r="AG6" s="279"/>
      <c r="AH6" s="279"/>
      <c r="AI6" s="279"/>
      <c r="AJ6" s="279"/>
      <c r="AK6" s="279"/>
      <c r="AL6" s="279"/>
      <c r="AM6" s="279"/>
      <c r="AN6" s="279"/>
      <c r="AO6" s="279"/>
      <c r="AR6" s="19"/>
      <c r="BE6" s="271"/>
      <c r="BS6" s="16" t="s">
        <v>7</v>
      </c>
    </row>
    <row r="7" spans="1:74" ht="12" customHeight="1">
      <c r="B7" s="19"/>
      <c r="D7" s="25" t="s">
        <v>19</v>
      </c>
      <c r="K7" s="16" t="s">
        <v>3</v>
      </c>
      <c r="AK7" s="25" t="s">
        <v>20</v>
      </c>
      <c r="AN7" s="16" t="s">
        <v>3</v>
      </c>
      <c r="AR7" s="19"/>
      <c r="BE7" s="271"/>
      <c r="BS7" s="16" t="s">
        <v>7</v>
      </c>
    </row>
    <row r="8" spans="1:74" ht="12" customHeight="1">
      <c r="B8" s="19"/>
      <c r="D8" s="25" t="s">
        <v>21</v>
      </c>
      <c r="K8" s="16" t="s">
        <v>22</v>
      </c>
      <c r="AK8" s="25" t="s">
        <v>23</v>
      </c>
      <c r="AN8" s="26" t="s">
        <v>24</v>
      </c>
      <c r="AR8" s="19"/>
      <c r="BE8" s="271"/>
      <c r="BS8" s="16" t="s">
        <v>7</v>
      </c>
    </row>
    <row r="9" spans="1:74" ht="14.4" customHeight="1">
      <c r="B9" s="19"/>
      <c r="AR9" s="19"/>
      <c r="BE9" s="271"/>
      <c r="BS9" s="16" t="s">
        <v>7</v>
      </c>
    </row>
    <row r="10" spans="1:74" ht="12" customHeight="1">
      <c r="B10" s="19"/>
      <c r="D10" s="25" t="s">
        <v>25</v>
      </c>
      <c r="AK10" s="25" t="s">
        <v>26</v>
      </c>
      <c r="AN10" s="16" t="s">
        <v>27</v>
      </c>
      <c r="AR10" s="19"/>
      <c r="BE10" s="271"/>
      <c r="BS10" s="16" t="s">
        <v>7</v>
      </c>
    </row>
    <row r="11" spans="1:74" ht="18.45" customHeight="1">
      <c r="B11" s="19"/>
      <c r="E11" s="16" t="s">
        <v>28</v>
      </c>
      <c r="AK11" s="25" t="s">
        <v>29</v>
      </c>
      <c r="AN11" s="16" t="s">
        <v>3</v>
      </c>
      <c r="AR11" s="19"/>
      <c r="BE11" s="271"/>
      <c r="BS11" s="16" t="s">
        <v>7</v>
      </c>
    </row>
    <row r="12" spans="1:74" ht="6.9" customHeight="1">
      <c r="B12" s="19"/>
      <c r="AR12" s="19"/>
      <c r="BE12" s="271"/>
      <c r="BS12" s="16" t="s">
        <v>7</v>
      </c>
    </row>
    <row r="13" spans="1:74" ht="12" customHeight="1">
      <c r="B13" s="19"/>
      <c r="D13" s="25" t="s">
        <v>30</v>
      </c>
      <c r="AK13" s="25" t="s">
        <v>26</v>
      </c>
      <c r="AN13" s="27" t="s">
        <v>31</v>
      </c>
      <c r="AR13" s="19"/>
      <c r="BE13" s="271"/>
      <c r="BS13" s="16" t="s">
        <v>7</v>
      </c>
    </row>
    <row r="14" spans="1:74" ht="10.199999999999999">
      <c r="B14" s="19"/>
      <c r="E14" s="291" t="s">
        <v>31</v>
      </c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  <c r="Z14" s="292"/>
      <c r="AA14" s="292"/>
      <c r="AB14" s="292"/>
      <c r="AC14" s="292"/>
      <c r="AD14" s="292"/>
      <c r="AE14" s="292"/>
      <c r="AF14" s="292"/>
      <c r="AG14" s="292"/>
      <c r="AH14" s="292"/>
      <c r="AI14" s="292"/>
      <c r="AJ14" s="292"/>
      <c r="AK14" s="25" t="s">
        <v>29</v>
      </c>
      <c r="AN14" s="27" t="s">
        <v>31</v>
      </c>
      <c r="AR14" s="19"/>
      <c r="BE14" s="271"/>
      <c r="BS14" s="16" t="s">
        <v>7</v>
      </c>
    </row>
    <row r="15" spans="1:74" ht="6.9" customHeight="1">
      <c r="B15" s="19"/>
      <c r="AR15" s="19"/>
      <c r="BE15" s="271"/>
      <c r="BS15" s="16" t="s">
        <v>4</v>
      </c>
    </row>
    <row r="16" spans="1:74" ht="12" customHeight="1">
      <c r="B16" s="19"/>
      <c r="D16" s="25" t="s">
        <v>32</v>
      </c>
      <c r="AK16" s="25" t="s">
        <v>26</v>
      </c>
      <c r="AN16" s="16" t="s">
        <v>33</v>
      </c>
      <c r="AR16" s="19"/>
      <c r="BE16" s="271"/>
      <c r="BS16" s="16" t="s">
        <v>4</v>
      </c>
    </row>
    <row r="17" spans="2:71" ht="18.45" customHeight="1">
      <c r="B17" s="19"/>
      <c r="E17" s="16" t="s">
        <v>34</v>
      </c>
      <c r="AK17" s="25" t="s">
        <v>29</v>
      </c>
      <c r="AN17" s="16" t="s">
        <v>3</v>
      </c>
      <c r="AR17" s="19"/>
      <c r="BE17" s="271"/>
      <c r="BS17" s="16" t="s">
        <v>35</v>
      </c>
    </row>
    <row r="18" spans="2:71" ht="6.9" customHeight="1">
      <c r="B18" s="19"/>
      <c r="AR18" s="19"/>
      <c r="BE18" s="271"/>
      <c r="BS18" s="16" t="s">
        <v>7</v>
      </c>
    </row>
    <row r="19" spans="2:71" ht="12" customHeight="1">
      <c r="B19" s="19"/>
      <c r="D19" s="25" t="s">
        <v>36</v>
      </c>
      <c r="AK19" s="25" t="s">
        <v>26</v>
      </c>
      <c r="AN19" s="16" t="s">
        <v>33</v>
      </c>
      <c r="AR19" s="19"/>
      <c r="BE19" s="271"/>
      <c r="BS19" s="16" t="s">
        <v>7</v>
      </c>
    </row>
    <row r="20" spans="2:71" ht="18.45" customHeight="1">
      <c r="B20" s="19"/>
      <c r="E20" s="16" t="s">
        <v>37</v>
      </c>
      <c r="AK20" s="25" t="s">
        <v>29</v>
      </c>
      <c r="AN20" s="16" t="s">
        <v>3</v>
      </c>
      <c r="AR20" s="19"/>
      <c r="BE20" s="271"/>
      <c r="BS20" s="16" t="s">
        <v>4</v>
      </c>
    </row>
    <row r="21" spans="2:71" ht="6.9" customHeight="1">
      <c r="B21" s="19"/>
      <c r="AR21" s="19"/>
      <c r="BE21" s="271"/>
    </row>
    <row r="22" spans="2:71" ht="12" customHeight="1">
      <c r="B22" s="19"/>
      <c r="D22" s="25" t="s">
        <v>38</v>
      </c>
      <c r="AR22" s="19"/>
      <c r="BE22" s="271"/>
    </row>
    <row r="23" spans="2:71" ht="40.799999999999997" customHeight="1">
      <c r="B23" s="19"/>
      <c r="E23" s="293" t="s">
        <v>39</v>
      </c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3"/>
      <c r="AA23" s="293"/>
      <c r="AB23" s="293"/>
      <c r="AC23" s="293"/>
      <c r="AD23" s="293"/>
      <c r="AE23" s="293"/>
      <c r="AF23" s="293"/>
      <c r="AG23" s="293"/>
      <c r="AH23" s="293"/>
      <c r="AI23" s="293"/>
      <c r="AJ23" s="293"/>
      <c r="AK23" s="293"/>
      <c r="AL23" s="293"/>
      <c r="AM23" s="293"/>
      <c r="AN23" s="293"/>
      <c r="AR23" s="19"/>
      <c r="BE23" s="271"/>
    </row>
    <row r="24" spans="2:71" ht="6.9" customHeight="1">
      <c r="B24" s="19"/>
      <c r="AR24" s="19"/>
      <c r="BE24" s="271"/>
    </row>
    <row r="25" spans="2:71" ht="6.9" customHeight="1">
      <c r="B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9"/>
      <c r="BE25" s="271"/>
    </row>
    <row r="26" spans="2:71" s="1" customFormat="1" ht="25.95" customHeight="1">
      <c r="B26" s="30"/>
      <c r="D26" s="31" t="s">
        <v>40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72">
        <f>ROUND(AG54,2)</f>
        <v>0</v>
      </c>
      <c r="AL26" s="273"/>
      <c r="AM26" s="273"/>
      <c r="AN26" s="273"/>
      <c r="AO26" s="273"/>
      <c r="AR26" s="30"/>
      <c r="BE26" s="271"/>
    </row>
    <row r="27" spans="2:71" s="1" customFormat="1" ht="6.9" customHeight="1">
      <c r="B27" s="30"/>
      <c r="AR27" s="30"/>
      <c r="BE27" s="271"/>
    </row>
    <row r="28" spans="2:71" s="1" customFormat="1" ht="10.199999999999999">
      <c r="B28" s="30"/>
      <c r="L28" s="294" t="s">
        <v>41</v>
      </c>
      <c r="M28" s="294"/>
      <c r="N28" s="294"/>
      <c r="O28" s="294"/>
      <c r="P28" s="294"/>
      <c r="W28" s="294" t="s">
        <v>42</v>
      </c>
      <c r="X28" s="294"/>
      <c r="Y28" s="294"/>
      <c r="Z28" s="294"/>
      <c r="AA28" s="294"/>
      <c r="AB28" s="294"/>
      <c r="AC28" s="294"/>
      <c r="AD28" s="294"/>
      <c r="AE28" s="294"/>
      <c r="AK28" s="294" t="s">
        <v>43</v>
      </c>
      <c r="AL28" s="294"/>
      <c r="AM28" s="294"/>
      <c r="AN28" s="294"/>
      <c r="AO28" s="294"/>
      <c r="AR28" s="30"/>
      <c r="BE28" s="271"/>
    </row>
    <row r="29" spans="2:71" s="2" customFormat="1" ht="14.4" customHeight="1">
      <c r="B29" s="34"/>
      <c r="D29" s="25" t="s">
        <v>44</v>
      </c>
      <c r="F29" s="25" t="s">
        <v>45</v>
      </c>
      <c r="L29" s="295">
        <v>0.21</v>
      </c>
      <c r="M29" s="269"/>
      <c r="N29" s="269"/>
      <c r="O29" s="269"/>
      <c r="P29" s="269"/>
      <c r="W29" s="268">
        <f>ROUND(AZ54, 2)</f>
        <v>0</v>
      </c>
      <c r="X29" s="269"/>
      <c r="Y29" s="269"/>
      <c r="Z29" s="269"/>
      <c r="AA29" s="269"/>
      <c r="AB29" s="269"/>
      <c r="AC29" s="269"/>
      <c r="AD29" s="269"/>
      <c r="AE29" s="269"/>
      <c r="AK29" s="268">
        <f>ROUND(AV54, 2)</f>
        <v>0</v>
      </c>
      <c r="AL29" s="269"/>
      <c r="AM29" s="269"/>
      <c r="AN29" s="269"/>
      <c r="AO29" s="269"/>
      <c r="AR29" s="34"/>
      <c r="BE29" s="271"/>
    </row>
    <row r="30" spans="2:71" s="2" customFormat="1" ht="14.4" customHeight="1">
      <c r="B30" s="34"/>
      <c r="F30" s="25" t="s">
        <v>46</v>
      </c>
      <c r="L30" s="295">
        <v>0.15</v>
      </c>
      <c r="M30" s="269"/>
      <c r="N30" s="269"/>
      <c r="O30" s="269"/>
      <c r="P30" s="269"/>
      <c r="W30" s="268">
        <f>ROUND(BA54, 2)</f>
        <v>0</v>
      </c>
      <c r="X30" s="269"/>
      <c r="Y30" s="269"/>
      <c r="Z30" s="269"/>
      <c r="AA30" s="269"/>
      <c r="AB30" s="269"/>
      <c r="AC30" s="269"/>
      <c r="AD30" s="269"/>
      <c r="AE30" s="269"/>
      <c r="AK30" s="268">
        <f>ROUND(AW54, 2)</f>
        <v>0</v>
      </c>
      <c r="AL30" s="269"/>
      <c r="AM30" s="269"/>
      <c r="AN30" s="269"/>
      <c r="AO30" s="269"/>
      <c r="AR30" s="34"/>
      <c r="BE30" s="271"/>
    </row>
    <row r="31" spans="2:71" s="2" customFormat="1" ht="14.4" hidden="1" customHeight="1">
      <c r="B31" s="34"/>
      <c r="F31" s="25" t="s">
        <v>47</v>
      </c>
      <c r="L31" s="295">
        <v>0.21</v>
      </c>
      <c r="M31" s="269"/>
      <c r="N31" s="269"/>
      <c r="O31" s="269"/>
      <c r="P31" s="269"/>
      <c r="W31" s="268">
        <f>ROUND(BB54, 2)</f>
        <v>0</v>
      </c>
      <c r="X31" s="269"/>
      <c r="Y31" s="269"/>
      <c r="Z31" s="269"/>
      <c r="AA31" s="269"/>
      <c r="AB31" s="269"/>
      <c r="AC31" s="269"/>
      <c r="AD31" s="269"/>
      <c r="AE31" s="269"/>
      <c r="AK31" s="268">
        <v>0</v>
      </c>
      <c r="AL31" s="269"/>
      <c r="AM31" s="269"/>
      <c r="AN31" s="269"/>
      <c r="AO31" s="269"/>
      <c r="AR31" s="34"/>
      <c r="BE31" s="271"/>
    </row>
    <row r="32" spans="2:71" s="2" customFormat="1" ht="14.4" hidden="1" customHeight="1">
      <c r="B32" s="34"/>
      <c r="F32" s="25" t="s">
        <v>48</v>
      </c>
      <c r="L32" s="295">
        <v>0.15</v>
      </c>
      <c r="M32" s="269"/>
      <c r="N32" s="269"/>
      <c r="O32" s="269"/>
      <c r="P32" s="269"/>
      <c r="W32" s="268">
        <f>ROUND(BC54, 2)</f>
        <v>0</v>
      </c>
      <c r="X32" s="269"/>
      <c r="Y32" s="269"/>
      <c r="Z32" s="269"/>
      <c r="AA32" s="269"/>
      <c r="AB32" s="269"/>
      <c r="AC32" s="269"/>
      <c r="AD32" s="269"/>
      <c r="AE32" s="269"/>
      <c r="AK32" s="268">
        <v>0</v>
      </c>
      <c r="AL32" s="269"/>
      <c r="AM32" s="269"/>
      <c r="AN32" s="269"/>
      <c r="AO32" s="269"/>
      <c r="AR32" s="34"/>
      <c r="BE32" s="271"/>
    </row>
    <row r="33" spans="2:44" s="2" customFormat="1" ht="14.4" hidden="1" customHeight="1">
      <c r="B33" s="34"/>
      <c r="F33" s="25" t="s">
        <v>49</v>
      </c>
      <c r="L33" s="295">
        <v>0</v>
      </c>
      <c r="M33" s="269"/>
      <c r="N33" s="269"/>
      <c r="O33" s="269"/>
      <c r="P33" s="269"/>
      <c r="W33" s="268">
        <f>ROUND(BD54, 2)</f>
        <v>0</v>
      </c>
      <c r="X33" s="269"/>
      <c r="Y33" s="269"/>
      <c r="Z33" s="269"/>
      <c r="AA33" s="269"/>
      <c r="AB33" s="269"/>
      <c r="AC33" s="269"/>
      <c r="AD33" s="269"/>
      <c r="AE33" s="269"/>
      <c r="AK33" s="268">
        <v>0</v>
      </c>
      <c r="AL33" s="269"/>
      <c r="AM33" s="269"/>
      <c r="AN33" s="269"/>
      <c r="AO33" s="269"/>
      <c r="AR33" s="34"/>
    </row>
    <row r="34" spans="2:44" s="1" customFormat="1" ht="6.9" customHeight="1">
      <c r="B34" s="30"/>
      <c r="AR34" s="30"/>
    </row>
    <row r="35" spans="2:44" s="1" customFormat="1" ht="25.95" customHeight="1">
      <c r="B35" s="30"/>
      <c r="C35" s="35"/>
      <c r="D35" s="36" t="s">
        <v>50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51</v>
      </c>
      <c r="U35" s="37"/>
      <c r="V35" s="37"/>
      <c r="W35" s="37"/>
      <c r="X35" s="274" t="s">
        <v>52</v>
      </c>
      <c r="Y35" s="275"/>
      <c r="Z35" s="275"/>
      <c r="AA35" s="275"/>
      <c r="AB35" s="275"/>
      <c r="AC35" s="37"/>
      <c r="AD35" s="37"/>
      <c r="AE35" s="37"/>
      <c r="AF35" s="37"/>
      <c r="AG35" s="37"/>
      <c r="AH35" s="37"/>
      <c r="AI35" s="37"/>
      <c r="AJ35" s="37"/>
      <c r="AK35" s="276">
        <f>SUM(AK26:AK33)</f>
        <v>0</v>
      </c>
      <c r="AL35" s="275"/>
      <c r="AM35" s="275"/>
      <c r="AN35" s="275"/>
      <c r="AO35" s="277"/>
      <c r="AP35" s="35"/>
      <c r="AQ35" s="35"/>
      <c r="AR35" s="30"/>
    </row>
    <row r="36" spans="2:44" s="1" customFormat="1" ht="6.9" customHeight="1">
      <c r="B36" s="30"/>
      <c r="AR36" s="30"/>
    </row>
    <row r="37" spans="2:44" s="1" customFormat="1" ht="6.9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44" s="1" customFormat="1" ht="6.9" customHeight="1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44" s="1" customFormat="1" ht="24.9" customHeight="1">
      <c r="B42" s="30"/>
      <c r="C42" s="20" t="s">
        <v>53</v>
      </c>
      <c r="AR42" s="30"/>
    </row>
    <row r="43" spans="2:44" s="1" customFormat="1" ht="6.9" customHeight="1">
      <c r="B43" s="30"/>
      <c r="AR43" s="30"/>
    </row>
    <row r="44" spans="2:44" s="1" customFormat="1" ht="12" customHeight="1">
      <c r="B44" s="30"/>
      <c r="C44" s="25" t="s">
        <v>14</v>
      </c>
      <c r="L44" s="1" t="str">
        <f>K5</f>
        <v>11_6135_01_06</v>
      </c>
      <c r="AR44" s="30"/>
    </row>
    <row r="45" spans="2:44" s="3" customFormat="1" ht="36.9" customHeight="1">
      <c r="B45" s="43"/>
      <c r="C45" s="44" t="s">
        <v>17</v>
      </c>
      <c r="L45" s="286" t="str">
        <f>K6</f>
        <v>II/112 STRUHAŘOV OKRUŽNÍ KŘIŽOVATKA A SILNICE, 1. ETAPA - PŘÍMÉ ÚSEKY, KM 0,040 00 - 1,920 00, KM 2,129 91 - 2,531 98</v>
      </c>
      <c r="M45" s="287"/>
      <c r="N45" s="287"/>
      <c r="O45" s="287"/>
      <c r="P45" s="287"/>
      <c r="Q45" s="287"/>
      <c r="R45" s="287"/>
      <c r="S45" s="287"/>
      <c r="T45" s="287"/>
      <c r="U45" s="287"/>
      <c r="V45" s="287"/>
      <c r="W45" s="287"/>
      <c r="X45" s="287"/>
      <c r="Y45" s="287"/>
      <c r="Z45" s="287"/>
      <c r="AA45" s="287"/>
      <c r="AB45" s="287"/>
      <c r="AC45" s="287"/>
      <c r="AD45" s="287"/>
      <c r="AE45" s="287"/>
      <c r="AF45" s="287"/>
      <c r="AG45" s="287"/>
      <c r="AH45" s="287"/>
      <c r="AI45" s="287"/>
      <c r="AJ45" s="287"/>
      <c r="AK45" s="287"/>
      <c r="AL45" s="287"/>
      <c r="AM45" s="287"/>
      <c r="AN45" s="287"/>
      <c r="AO45" s="287"/>
      <c r="AR45" s="43"/>
    </row>
    <row r="46" spans="2:44" s="1" customFormat="1" ht="6.9" customHeight="1">
      <c r="B46" s="30"/>
      <c r="AR46" s="30"/>
    </row>
    <row r="47" spans="2:44" s="1" customFormat="1" ht="12" customHeight="1">
      <c r="B47" s="30"/>
      <c r="C47" s="25" t="s">
        <v>21</v>
      </c>
      <c r="L47" s="45" t="str">
        <f>IF(K8="","",K8)</f>
        <v>Struhařov u Benešova, Myslíč, Benešov u Prahy</v>
      </c>
      <c r="AI47" s="25" t="s">
        <v>23</v>
      </c>
      <c r="AM47" s="288" t="str">
        <f>IF(AN8= "","",AN8)</f>
        <v>7. 2. 2018</v>
      </c>
      <c r="AN47" s="288"/>
      <c r="AR47" s="30"/>
    </row>
    <row r="48" spans="2:44" s="1" customFormat="1" ht="6.9" customHeight="1">
      <c r="B48" s="30"/>
      <c r="AR48" s="30"/>
    </row>
    <row r="49" spans="1:91" s="1" customFormat="1" ht="22.8" customHeight="1">
      <c r="B49" s="30"/>
      <c r="C49" s="25" t="s">
        <v>25</v>
      </c>
      <c r="L49" s="1" t="str">
        <f>IF(E11= "","",E11)</f>
        <v>Středočeský kraj</v>
      </c>
      <c r="AI49" s="25" t="s">
        <v>32</v>
      </c>
      <c r="AM49" s="284" t="str">
        <f>IF(E17="","",E17)</f>
        <v>Ing. Monika Povýšilová, Sweco Hydroprojekt a.s.</v>
      </c>
      <c r="AN49" s="285"/>
      <c r="AO49" s="285"/>
      <c r="AP49" s="285"/>
      <c r="AR49" s="30"/>
      <c r="AS49" s="280" t="s">
        <v>54</v>
      </c>
      <c r="AT49" s="281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22.8" customHeight="1">
      <c r="B50" s="30"/>
      <c r="C50" s="25" t="s">
        <v>30</v>
      </c>
      <c r="L50" s="1" t="str">
        <f>IF(E14= "Vyplň údaj","",E14)</f>
        <v/>
      </c>
      <c r="AI50" s="25" t="s">
        <v>36</v>
      </c>
      <c r="AM50" s="284" t="str">
        <f>IF(E20="","",E20)</f>
        <v>Bc. Gabriela Krchová, Sweco Hydroprojekt a.s.</v>
      </c>
      <c r="AN50" s="285"/>
      <c r="AO50" s="285"/>
      <c r="AP50" s="285"/>
      <c r="AR50" s="30"/>
      <c r="AS50" s="282"/>
      <c r="AT50" s="283"/>
      <c r="AU50" s="49"/>
      <c r="AV50" s="49"/>
      <c r="AW50" s="49"/>
      <c r="AX50" s="49"/>
      <c r="AY50" s="49"/>
      <c r="AZ50" s="49"/>
      <c r="BA50" s="49"/>
      <c r="BB50" s="49"/>
      <c r="BC50" s="49"/>
      <c r="BD50" s="50"/>
    </row>
    <row r="51" spans="1:91" s="1" customFormat="1" ht="10.8" customHeight="1">
      <c r="B51" s="30"/>
      <c r="AR51" s="30"/>
      <c r="AS51" s="282"/>
      <c r="AT51" s="283"/>
      <c r="AU51" s="49"/>
      <c r="AV51" s="49"/>
      <c r="AW51" s="49"/>
      <c r="AX51" s="49"/>
      <c r="AY51" s="49"/>
      <c r="AZ51" s="49"/>
      <c r="BA51" s="49"/>
      <c r="BB51" s="49"/>
      <c r="BC51" s="49"/>
      <c r="BD51" s="50"/>
    </row>
    <row r="52" spans="1:91" s="1" customFormat="1" ht="29.25" customHeight="1">
      <c r="B52" s="30"/>
      <c r="C52" s="303" t="s">
        <v>55</v>
      </c>
      <c r="D52" s="297"/>
      <c r="E52" s="297"/>
      <c r="F52" s="297"/>
      <c r="G52" s="297"/>
      <c r="H52" s="51"/>
      <c r="I52" s="296" t="s">
        <v>56</v>
      </c>
      <c r="J52" s="297"/>
      <c r="K52" s="297"/>
      <c r="L52" s="297"/>
      <c r="M52" s="297"/>
      <c r="N52" s="297"/>
      <c r="O52" s="297"/>
      <c r="P52" s="297"/>
      <c r="Q52" s="297"/>
      <c r="R52" s="297"/>
      <c r="S52" s="297"/>
      <c r="T52" s="297"/>
      <c r="U52" s="297"/>
      <c r="V52" s="297"/>
      <c r="W52" s="297"/>
      <c r="X52" s="297"/>
      <c r="Y52" s="297"/>
      <c r="Z52" s="297"/>
      <c r="AA52" s="297"/>
      <c r="AB52" s="297"/>
      <c r="AC52" s="297"/>
      <c r="AD52" s="297"/>
      <c r="AE52" s="297"/>
      <c r="AF52" s="297"/>
      <c r="AG52" s="298" t="s">
        <v>57</v>
      </c>
      <c r="AH52" s="297"/>
      <c r="AI52" s="297"/>
      <c r="AJ52" s="297"/>
      <c r="AK52" s="297"/>
      <c r="AL52" s="297"/>
      <c r="AM52" s="297"/>
      <c r="AN52" s="296" t="s">
        <v>58</v>
      </c>
      <c r="AO52" s="297"/>
      <c r="AP52" s="297"/>
      <c r="AQ52" s="52" t="s">
        <v>59</v>
      </c>
      <c r="AR52" s="30"/>
      <c r="AS52" s="53" t="s">
        <v>60</v>
      </c>
      <c r="AT52" s="54" t="s">
        <v>61</v>
      </c>
      <c r="AU52" s="54" t="s">
        <v>62</v>
      </c>
      <c r="AV52" s="54" t="s">
        <v>63</v>
      </c>
      <c r="AW52" s="54" t="s">
        <v>64</v>
      </c>
      <c r="AX52" s="54" t="s">
        <v>65</v>
      </c>
      <c r="AY52" s="54" t="s">
        <v>66</v>
      </c>
      <c r="AZ52" s="54" t="s">
        <v>67</v>
      </c>
      <c r="BA52" s="54" t="s">
        <v>68</v>
      </c>
      <c r="BB52" s="54" t="s">
        <v>69</v>
      </c>
      <c r="BC52" s="54" t="s">
        <v>70</v>
      </c>
      <c r="BD52" s="55" t="s">
        <v>71</v>
      </c>
    </row>
    <row r="53" spans="1:91" s="1" customFormat="1" ht="10.8" customHeight="1">
      <c r="B53" s="30"/>
      <c r="AR53" s="30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4" customFormat="1" ht="32.4" customHeight="1">
      <c r="B54" s="57"/>
      <c r="C54" s="58" t="s">
        <v>72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301">
        <f>ROUND(SUM(AG55:AG57),2)</f>
        <v>0</v>
      </c>
      <c r="AH54" s="301"/>
      <c r="AI54" s="301"/>
      <c r="AJ54" s="301"/>
      <c r="AK54" s="301"/>
      <c r="AL54" s="301"/>
      <c r="AM54" s="301"/>
      <c r="AN54" s="302">
        <f>SUM(AG54,AT54)</f>
        <v>0</v>
      </c>
      <c r="AO54" s="302"/>
      <c r="AP54" s="302"/>
      <c r="AQ54" s="61" t="s">
        <v>3</v>
      </c>
      <c r="AR54" s="57"/>
      <c r="AS54" s="62">
        <f>ROUND(SUM(AS55:AS57),2)</f>
        <v>0</v>
      </c>
      <c r="AT54" s="63">
        <f>ROUND(SUM(AV54:AW54),2)</f>
        <v>0</v>
      </c>
      <c r="AU54" s="64">
        <f>ROUND(SUM(AU55:AU57),5)</f>
        <v>0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ROUND(SUM(AZ55:AZ57),2)</f>
        <v>0</v>
      </c>
      <c r="BA54" s="63">
        <f>ROUND(SUM(BA55:BA57),2)</f>
        <v>0</v>
      </c>
      <c r="BB54" s="63">
        <f>ROUND(SUM(BB55:BB57),2)</f>
        <v>0</v>
      </c>
      <c r="BC54" s="63">
        <f>ROUND(SUM(BC55:BC57),2)</f>
        <v>0</v>
      </c>
      <c r="BD54" s="65">
        <f>ROUND(SUM(BD55:BD57),2)</f>
        <v>0</v>
      </c>
      <c r="BS54" s="66" t="s">
        <v>73</v>
      </c>
      <c r="BT54" s="66" t="s">
        <v>74</v>
      </c>
      <c r="BU54" s="67" t="s">
        <v>75</v>
      </c>
      <c r="BV54" s="66" t="s">
        <v>76</v>
      </c>
      <c r="BW54" s="66" t="s">
        <v>5</v>
      </c>
      <c r="BX54" s="66" t="s">
        <v>77</v>
      </c>
      <c r="CL54" s="66" t="s">
        <v>3</v>
      </c>
    </row>
    <row r="55" spans="1:91" s="5" customFormat="1" ht="26.4" customHeight="1">
      <c r="A55" s="68" t="s">
        <v>78</v>
      </c>
      <c r="B55" s="69"/>
      <c r="C55" s="70"/>
      <c r="D55" s="304" t="s">
        <v>79</v>
      </c>
      <c r="E55" s="304"/>
      <c r="F55" s="304"/>
      <c r="G55" s="304"/>
      <c r="H55" s="304"/>
      <c r="I55" s="71"/>
      <c r="J55" s="304" t="s">
        <v>80</v>
      </c>
      <c r="K55" s="304"/>
      <c r="L55" s="304"/>
      <c r="M55" s="304"/>
      <c r="N55" s="304"/>
      <c r="O55" s="304"/>
      <c r="P55" s="304"/>
      <c r="Q55" s="304"/>
      <c r="R55" s="304"/>
      <c r="S55" s="304"/>
      <c r="T55" s="304"/>
      <c r="U55" s="304"/>
      <c r="V55" s="304"/>
      <c r="W55" s="304"/>
      <c r="X55" s="304"/>
      <c r="Y55" s="304"/>
      <c r="Z55" s="304"/>
      <c r="AA55" s="304"/>
      <c r="AB55" s="304"/>
      <c r="AC55" s="304"/>
      <c r="AD55" s="304"/>
      <c r="AE55" s="304"/>
      <c r="AF55" s="304"/>
      <c r="AG55" s="299">
        <f>'SO 101 - Silnice II-112 -...'!J30</f>
        <v>0</v>
      </c>
      <c r="AH55" s="300"/>
      <c r="AI55" s="300"/>
      <c r="AJ55" s="300"/>
      <c r="AK55" s="300"/>
      <c r="AL55" s="300"/>
      <c r="AM55" s="300"/>
      <c r="AN55" s="299">
        <f>SUM(AG55,AT55)</f>
        <v>0</v>
      </c>
      <c r="AO55" s="300"/>
      <c r="AP55" s="300"/>
      <c r="AQ55" s="72" t="s">
        <v>81</v>
      </c>
      <c r="AR55" s="69"/>
      <c r="AS55" s="73">
        <v>0</v>
      </c>
      <c r="AT55" s="74">
        <f>ROUND(SUM(AV55:AW55),2)</f>
        <v>0</v>
      </c>
      <c r="AU55" s="75">
        <f>'SO 101 - Silnice II-112 -...'!P89</f>
        <v>0</v>
      </c>
      <c r="AV55" s="74">
        <f>'SO 101 - Silnice II-112 -...'!J33</f>
        <v>0</v>
      </c>
      <c r="AW55" s="74">
        <f>'SO 101 - Silnice II-112 -...'!J34</f>
        <v>0</v>
      </c>
      <c r="AX55" s="74">
        <f>'SO 101 - Silnice II-112 -...'!J35</f>
        <v>0</v>
      </c>
      <c r="AY55" s="74">
        <f>'SO 101 - Silnice II-112 -...'!J36</f>
        <v>0</v>
      </c>
      <c r="AZ55" s="74">
        <f>'SO 101 - Silnice II-112 -...'!F33</f>
        <v>0</v>
      </c>
      <c r="BA55" s="74">
        <f>'SO 101 - Silnice II-112 -...'!F34</f>
        <v>0</v>
      </c>
      <c r="BB55" s="74">
        <f>'SO 101 - Silnice II-112 -...'!F35</f>
        <v>0</v>
      </c>
      <c r="BC55" s="74">
        <f>'SO 101 - Silnice II-112 -...'!F36</f>
        <v>0</v>
      </c>
      <c r="BD55" s="76">
        <f>'SO 101 - Silnice II-112 -...'!F37</f>
        <v>0</v>
      </c>
      <c r="BT55" s="77" t="s">
        <v>82</v>
      </c>
      <c r="BV55" s="77" t="s">
        <v>76</v>
      </c>
      <c r="BW55" s="77" t="s">
        <v>83</v>
      </c>
      <c r="BX55" s="77" t="s">
        <v>5</v>
      </c>
      <c r="CL55" s="77" t="s">
        <v>3</v>
      </c>
      <c r="CM55" s="77" t="s">
        <v>84</v>
      </c>
    </row>
    <row r="56" spans="1:91" s="5" customFormat="1" ht="26.4" customHeight="1">
      <c r="A56" s="68" t="s">
        <v>78</v>
      </c>
      <c r="B56" s="69"/>
      <c r="C56" s="70"/>
      <c r="D56" s="304" t="s">
        <v>85</v>
      </c>
      <c r="E56" s="304"/>
      <c r="F56" s="304"/>
      <c r="G56" s="304"/>
      <c r="H56" s="304"/>
      <c r="I56" s="71"/>
      <c r="J56" s="304" t="s">
        <v>86</v>
      </c>
      <c r="K56" s="304"/>
      <c r="L56" s="304"/>
      <c r="M56" s="304"/>
      <c r="N56" s="304"/>
      <c r="O56" s="304"/>
      <c r="P56" s="304"/>
      <c r="Q56" s="304"/>
      <c r="R56" s="304"/>
      <c r="S56" s="304"/>
      <c r="T56" s="304"/>
      <c r="U56" s="304"/>
      <c r="V56" s="304"/>
      <c r="W56" s="304"/>
      <c r="X56" s="304"/>
      <c r="Y56" s="304"/>
      <c r="Z56" s="304"/>
      <c r="AA56" s="304"/>
      <c r="AB56" s="304"/>
      <c r="AC56" s="304"/>
      <c r="AD56" s="304"/>
      <c r="AE56" s="304"/>
      <c r="AF56" s="304"/>
      <c r="AG56" s="299">
        <f>'SO 103 - Silnice II-112 -...'!J30</f>
        <v>0</v>
      </c>
      <c r="AH56" s="300"/>
      <c r="AI56" s="300"/>
      <c r="AJ56" s="300"/>
      <c r="AK56" s="300"/>
      <c r="AL56" s="300"/>
      <c r="AM56" s="300"/>
      <c r="AN56" s="299">
        <f>SUM(AG56,AT56)</f>
        <v>0</v>
      </c>
      <c r="AO56" s="300"/>
      <c r="AP56" s="300"/>
      <c r="AQ56" s="72" t="s">
        <v>81</v>
      </c>
      <c r="AR56" s="69"/>
      <c r="AS56" s="73">
        <v>0</v>
      </c>
      <c r="AT56" s="74">
        <f>ROUND(SUM(AV56:AW56),2)</f>
        <v>0</v>
      </c>
      <c r="AU56" s="75">
        <f>'SO 103 - Silnice II-112 -...'!P87</f>
        <v>0</v>
      </c>
      <c r="AV56" s="74">
        <f>'SO 103 - Silnice II-112 -...'!J33</f>
        <v>0</v>
      </c>
      <c r="AW56" s="74">
        <f>'SO 103 - Silnice II-112 -...'!J34</f>
        <v>0</v>
      </c>
      <c r="AX56" s="74">
        <f>'SO 103 - Silnice II-112 -...'!J35</f>
        <v>0</v>
      </c>
      <c r="AY56" s="74">
        <f>'SO 103 - Silnice II-112 -...'!J36</f>
        <v>0</v>
      </c>
      <c r="AZ56" s="74">
        <f>'SO 103 - Silnice II-112 -...'!F33</f>
        <v>0</v>
      </c>
      <c r="BA56" s="74">
        <f>'SO 103 - Silnice II-112 -...'!F34</f>
        <v>0</v>
      </c>
      <c r="BB56" s="74">
        <f>'SO 103 - Silnice II-112 -...'!F35</f>
        <v>0</v>
      </c>
      <c r="BC56" s="74">
        <f>'SO 103 - Silnice II-112 -...'!F36</f>
        <v>0</v>
      </c>
      <c r="BD56" s="76">
        <f>'SO 103 - Silnice II-112 -...'!F37</f>
        <v>0</v>
      </c>
      <c r="BT56" s="77" t="s">
        <v>82</v>
      </c>
      <c r="BV56" s="77" t="s">
        <v>76</v>
      </c>
      <c r="BW56" s="77" t="s">
        <v>87</v>
      </c>
      <c r="BX56" s="77" t="s">
        <v>5</v>
      </c>
      <c r="CL56" s="77" t="s">
        <v>3</v>
      </c>
      <c r="CM56" s="77" t="s">
        <v>84</v>
      </c>
    </row>
    <row r="57" spans="1:91" s="5" customFormat="1" ht="26.4" customHeight="1">
      <c r="A57" s="68" t="s">
        <v>78</v>
      </c>
      <c r="B57" s="69"/>
      <c r="C57" s="70"/>
      <c r="D57" s="304" t="s">
        <v>88</v>
      </c>
      <c r="E57" s="304"/>
      <c r="F57" s="304"/>
      <c r="G57" s="304"/>
      <c r="H57" s="304"/>
      <c r="I57" s="71"/>
      <c r="J57" s="304" t="s">
        <v>89</v>
      </c>
      <c r="K57" s="304"/>
      <c r="L57" s="304"/>
      <c r="M57" s="304"/>
      <c r="N57" s="304"/>
      <c r="O57" s="304"/>
      <c r="P57" s="304"/>
      <c r="Q57" s="304"/>
      <c r="R57" s="304"/>
      <c r="S57" s="304"/>
      <c r="T57" s="304"/>
      <c r="U57" s="304"/>
      <c r="V57" s="304"/>
      <c r="W57" s="304"/>
      <c r="X57" s="304"/>
      <c r="Y57" s="304"/>
      <c r="Z57" s="304"/>
      <c r="AA57" s="304"/>
      <c r="AB57" s="304"/>
      <c r="AC57" s="304"/>
      <c r="AD57" s="304"/>
      <c r="AE57" s="304"/>
      <c r="AF57" s="304"/>
      <c r="AG57" s="299">
        <f>'SO 800 - Vedlejší rozpočt...'!J30</f>
        <v>0</v>
      </c>
      <c r="AH57" s="300"/>
      <c r="AI57" s="300"/>
      <c r="AJ57" s="300"/>
      <c r="AK57" s="300"/>
      <c r="AL57" s="300"/>
      <c r="AM57" s="300"/>
      <c r="AN57" s="299">
        <f>SUM(AG57,AT57)</f>
        <v>0</v>
      </c>
      <c r="AO57" s="300"/>
      <c r="AP57" s="300"/>
      <c r="AQ57" s="72" t="s">
        <v>81</v>
      </c>
      <c r="AR57" s="69"/>
      <c r="AS57" s="78">
        <v>0</v>
      </c>
      <c r="AT57" s="79">
        <f>ROUND(SUM(AV57:AW57),2)</f>
        <v>0</v>
      </c>
      <c r="AU57" s="80">
        <f>'SO 800 - Vedlejší rozpočt...'!P85</f>
        <v>0</v>
      </c>
      <c r="AV57" s="79">
        <f>'SO 800 - Vedlejší rozpočt...'!J33</f>
        <v>0</v>
      </c>
      <c r="AW57" s="79">
        <f>'SO 800 - Vedlejší rozpočt...'!J34</f>
        <v>0</v>
      </c>
      <c r="AX57" s="79">
        <f>'SO 800 - Vedlejší rozpočt...'!J35</f>
        <v>0</v>
      </c>
      <c r="AY57" s="79">
        <f>'SO 800 - Vedlejší rozpočt...'!J36</f>
        <v>0</v>
      </c>
      <c r="AZ57" s="79">
        <f>'SO 800 - Vedlejší rozpočt...'!F33</f>
        <v>0</v>
      </c>
      <c r="BA57" s="79">
        <f>'SO 800 - Vedlejší rozpočt...'!F34</f>
        <v>0</v>
      </c>
      <c r="BB57" s="79">
        <f>'SO 800 - Vedlejší rozpočt...'!F35</f>
        <v>0</v>
      </c>
      <c r="BC57" s="79">
        <f>'SO 800 - Vedlejší rozpočt...'!F36</f>
        <v>0</v>
      </c>
      <c r="BD57" s="81">
        <f>'SO 800 - Vedlejší rozpočt...'!F37</f>
        <v>0</v>
      </c>
      <c r="BT57" s="77" t="s">
        <v>82</v>
      </c>
      <c r="BV57" s="77" t="s">
        <v>76</v>
      </c>
      <c r="BW57" s="77" t="s">
        <v>90</v>
      </c>
      <c r="BX57" s="77" t="s">
        <v>5</v>
      </c>
      <c r="CL57" s="77" t="s">
        <v>3</v>
      </c>
      <c r="CM57" s="77" t="s">
        <v>84</v>
      </c>
    </row>
    <row r="58" spans="1:91" s="1" customFormat="1" ht="30" customHeight="1">
      <c r="B58" s="30"/>
      <c r="AR58" s="30"/>
    </row>
    <row r="59" spans="1:91" s="1" customFormat="1" ht="6.9" customHeight="1"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30"/>
    </row>
  </sheetData>
  <mergeCells count="50">
    <mergeCell ref="D57:H57"/>
    <mergeCell ref="J57:AF57"/>
    <mergeCell ref="C52:G52"/>
    <mergeCell ref="I52:AF52"/>
    <mergeCell ref="D55:H55"/>
    <mergeCell ref="J55:AF55"/>
    <mergeCell ref="D56:H56"/>
    <mergeCell ref="J56:AF56"/>
    <mergeCell ref="AN56:AP56"/>
    <mergeCell ref="AG56:AM56"/>
    <mergeCell ref="AN57:AP57"/>
    <mergeCell ref="AG57:AM57"/>
    <mergeCell ref="AG54:AM54"/>
    <mergeCell ref="AN54:AP54"/>
    <mergeCell ref="L33:P33"/>
    <mergeCell ref="AN52:AP52"/>
    <mergeCell ref="AG52:AM52"/>
    <mergeCell ref="AN55:AP55"/>
    <mergeCell ref="AG55:AM55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SO 101 - Silnice II-112 -...'!C2" display="/"/>
    <hyperlink ref="A56" location="'SO 103 - Silnice II-112 -...'!C2" display="/"/>
    <hyperlink ref="A57" location="'SO 800 - Vedlejší rozpočt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28"/>
  <sheetViews>
    <sheetView showGridLines="0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7.42578125" customWidth="1"/>
    <col min="8" max="8" width="13.140625" customWidth="1"/>
    <col min="9" max="9" width="12.140625" style="82" customWidth="1"/>
    <col min="10" max="10" width="20.140625" customWidth="1"/>
    <col min="11" max="11" width="17.5703125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278" t="s">
        <v>6</v>
      </c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6" t="s">
        <v>83</v>
      </c>
    </row>
    <row r="3" spans="2:46" ht="6.9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84</v>
      </c>
    </row>
    <row r="4" spans="2:46" ht="24.9" customHeight="1">
      <c r="B4" s="19"/>
      <c r="D4" s="20" t="s">
        <v>91</v>
      </c>
      <c r="L4" s="19"/>
      <c r="M4" s="21" t="s">
        <v>11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5" t="s">
        <v>17</v>
      </c>
      <c r="L6" s="19"/>
    </row>
    <row r="7" spans="2:46" ht="14.4" customHeight="1">
      <c r="B7" s="19"/>
      <c r="E7" s="305" t="str">
        <f>'Rekapitulace stavby'!K6</f>
        <v>II/112 STRUHAŘOV OKRUŽNÍ KŘIŽOVATKA A SILNICE, 1. ETAPA - PŘÍMÉ ÚSEKY, KM 0,040 00 - 1,920 00, KM 2,129 91 - 2,531 98</v>
      </c>
      <c r="F7" s="306"/>
      <c r="G7" s="306"/>
      <c r="H7" s="306"/>
      <c r="L7" s="19"/>
    </row>
    <row r="8" spans="2:46" s="1" customFormat="1" ht="12" customHeight="1">
      <c r="B8" s="30"/>
      <c r="D8" s="25" t="s">
        <v>92</v>
      </c>
      <c r="I8" s="84"/>
      <c r="L8" s="30"/>
    </row>
    <row r="9" spans="2:46" s="1" customFormat="1" ht="36.9" customHeight="1">
      <c r="B9" s="30"/>
      <c r="E9" s="286" t="s">
        <v>93</v>
      </c>
      <c r="F9" s="285"/>
      <c r="G9" s="285"/>
      <c r="H9" s="285"/>
      <c r="I9" s="84"/>
      <c r="L9" s="30"/>
    </row>
    <row r="10" spans="2:46" s="1" customFormat="1" ht="10.199999999999999">
      <c r="B10" s="30"/>
      <c r="I10" s="84"/>
      <c r="L10" s="30"/>
    </row>
    <row r="11" spans="2:46" s="1" customFormat="1" ht="12" customHeight="1">
      <c r="B11" s="30"/>
      <c r="D11" s="25" t="s">
        <v>19</v>
      </c>
      <c r="F11" s="16" t="s">
        <v>3</v>
      </c>
      <c r="I11" s="85" t="s">
        <v>20</v>
      </c>
      <c r="J11" s="16" t="s">
        <v>3</v>
      </c>
      <c r="L11" s="30"/>
    </row>
    <row r="12" spans="2:46" s="1" customFormat="1" ht="12" customHeight="1">
      <c r="B12" s="30"/>
      <c r="D12" s="25" t="s">
        <v>21</v>
      </c>
      <c r="F12" s="16" t="s">
        <v>22</v>
      </c>
      <c r="I12" s="85" t="s">
        <v>23</v>
      </c>
      <c r="J12" s="46" t="str">
        <f>'Rekapitulace stavby'!AN8</f>
        <v>7. 2. 2018</v>
      </c>
      <c r="L12" s="30"/>
    </row>
    <row r="13" spans="2:46" s="1" customFormat="1" ht="10.8" customHeight="1">
      <c r="B13" s="30"/>
      <c r="I13" s="84"/>
      <c r="L13" s="30"/>
    </row>
    <row r="14" spans="2:46" s="1" customFormat="1" ht="12" customHeight="1">
      <c r="B14" s="30"/>
      <c r="D14" s="25" t="s">
        <v>25</v>
      </c>
      <c r="I14" s="85" t="s">
        <v>26</v>
      </c>
      <c r="J14" s="16" t="s">
        <v>27</v>
      </c>
      <c r="L14" s="30"/>
    </row>
    <row r="15" spans="2:46" s="1" customFormat="1" ht="18" customHeight="1">
      <c r="B15" s="30"/>
      <c r="E15" s="16" t="s">
        <v>28</v>
      </c>
      <c r="I15" s="85" t="s">
        <v>29</v>
      </c>
      <c r="J15" s="16" t="s">
        <v>3</v>
      </c>
      <c r="L15" s="30"/>
    </row>
    <row r="16" spans="2:46" s="1" customFormat="1" ht="6.9" customHeight="1">
      <c r="B16" s="30"/>
      <c r="I16" s="84"/>
      <c r="L16" s="30"/>
    </row>
    <row r="17" spans="2:12" s="1" customFormat="1" ht="12" customHeight="1">
      <c r="B17" s="30"/>
      <c r="D17" s="25" t="s">
        <v>30</v>
      </c>
      <c r="I17" s="85" t="s">
        <v>26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307" t="str">
        <f>'Rekapitulace stavby'!E14</f>
        <v>Vyplň údaj</v>
      </c>
      <c r="F18" s="289"/>
      <c r="G18" s="289"/>
      <c r="H18" s="289"/>
      <c r="I18" s="85" t="s">
        <v>29</v>
      </c>
      <c r="J18" s="26" t="str">
        <f>'Rekapitulace stavby'!AN14</f>
        <v>Vyplň údaj</v>
      </c>
      <c r="L18" s="30"/>
    </row>
    <row r="19" spans="2:12" s="1" customFormat="1" ht="6.9" customHeight="1">
      <c r="B19" s="30"/>
      <c r="I19" s="84"/>
      <c r="L19" s="30"/>
    </row>
    <row r="20" spans="2:12" s="1" customFormat="1" ht="12" customHeight="1">
      <c r="B20" s="30"/>
      <c r="D20" s="25" t="s">
        <v>32</v>
      </c>
      <c r="I20" s="85" t="s">
        <v>26</v>
      </c>
      <c r="J20" s="16" t="s">
        <v>33</v>
      </c>
      <c r="L20" s="30"/>
    </row>
    <row r="21" spans="2:12" s="1" customFormat="1" ht="18" customHeight="1">
      <c r="B21" s="30"/>
      <c r="E21" s="16" t="s">
        <v>34</v>
      </c>
      <c r="I21" s="85" t="s">
        <v>29</v>
      </c>
      <c r="J21" s="16" t="s">
        <v>3</v>
      </c>
      <c r="L21" s="30"/>
    </row>
    <row r="22" spans="2:12" s="1" customFormat="1" ht="6.9" customHeight="1">
      <c r="B22" s="30"/>
      <c r="I22" s="84"/>
      <c r="L22" s="30"/>
    </row>
    <row r="23" spans="2:12" s="1" customFormat="1" ht="12" customHeight="1">
      <c r="B23" s="30"/>
      <c r="D23" s="25" t="s">
        <v>36</v>
      </c>
      <c r="I23" s="85" t="s">
        <v>26</v>
      </c>
      <c r="J23" s="16" t="s">
        <v>33</v>
      </c>
      <c r="L23" s="30"/>
    </row>
    <row r="24" spans="2:12" s="1" customFormat="1" ht="18" customHeight="1">
      <c r="B24" s="30"/>
      <c r="E24" s="16" t="s">
        <v>37</v>
      </c>
      <c r="I24" s="85" t="s">
        <v>29</v>
      </c>
      <c r="J24" s="16" t="s">
        <v>3</v>
      </c>
      <c r="L24" s="30"/>
    </row>
    <row r="25" spans="2:12" s="1" customFormat="1" ht="6.9" customHeight="1">
      <c r="B25" s="30"/>
      <c r="I25" s="84"/>
      <c r="L25" s="30"/>
    </row>
    <row r="26" spans="2:12" s="1" customFormat="1" ht="12" customHeight="1">
      <c r="B26" s="30"/>
      <c r="D26" s="25" t="s">
        <v>38</v>
      </c>
      <c r="I26" s="84"/>
      <c r="L26" s="30"/>
    </row>
    <row r="27" spans="2:12" s="6" customFormat="1" ht="40.799999999999997" customHeight="1">
      <c r="B27" s="86"/>
      <c r="E27" s="293" t="s">
        <v>39</v>
      </c>
      <c r="F27" s="293"/>
      <c r="G27" s="293"/>
      <c r="H27" s="293"/>
      <c r="I27" s="87"/>
      <c r="L27" s="86"/>
    </row>
    <row r="28" spans="2:12" s="1" customFormat="1" ht="6.9" customHeight="1">
      <c r="B28" s="30"/>
      <c r="I28" s="84"/>
      <c r="L28" s="30"/>
    </row>
    <row r="29" spans="2:12" s="1" customFormat="1" ht="6.9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40</v>
      </c>
      <c r="I30" s="84"/>
      <c r="J30" s="60">
        <f>ROUND(J89, 2)</f>
        <v>0</v>
      </c>
      <c r="L30" s="30"/>
    </row>
    <row r="31" spans="2:12" s="1" customFormat="1" ht="6.9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" customHeight="1">
      <c r="B32" s="30"/>
      <c r="F32" s="33" t="s">
        <v>42</v>
      </c>
      <c r="I32" s="90" t="s">
        <v>41</v>
      </c>
      <c r="J32" s="33" t="s">
        <v>43</v>
      </c>
      <c r="L32" s="30"/>
    </row>
    <row r="33" spans="2:12" s="1" customFormat="1" ht="14.4" customHeight="1">
      <c r="B33" s="30"/>
      <c r="D33" s="25" t="s">
        <v>44</v>
      </c>
      <c r="E33" s="25" t="s">
        <v>45</v>
      </c>
      <c r="F33" s="91">
        <f>ROUND((SUM(BE89:BE227)),  2)</f>
        <v>0</v>
      </c>
      <c r="I33" s="92">
        <v>0.21</v>
      </c>
      <c r="J33" s="91">
        <f>ROUND(((SUM(BE89:BE227))*I33),  2)</f>
        <v>0</v>
      </c>
      <c r="L33" s="30"/>
    </row>
    <row r="34" spans="2:12" s="1" customFormat="1" ht="14.4" customHeight="1">
      <c r="B34" s="30"/>
      <c r="E34" s="25" t="s">
        <v>46</v>
      </c>
      <c r="F34" s="91">
        <f>ROUND((SUM(BF89:BF227)),  2)</f>
        <v>0</v>
      </c>
      <c r="I34" s="92">
        <v>0.15</v>
      </c>
      <c r="J34" s="91">
        <f>ROUND(((SUM(BF89:BF227))*I34),  2)</f>
        <v>0</v>
      </c>
      <c r="L34" s="30"/>
    </row>
    <row r="35" spans="2:12" s="1" customFormat="1" ht="14.4" hidden="1" customHeight="1">
      <c r="B35" s="30"/>
      <c r="E35" s="25" t="s">
        <v>47</v>
      </c>
      <c r="F35" s="91">
        <f>ROUND((SUM(BG89:BG227)),  2)</f>
        <v>0</v>
      </c>
      <c r="I35" s="92">
        <v>0.21</v>
      </c>
      <c r="J35" s="91">
        <f>0</f>
        <v>0</v>
      </c>
      <c r="L35" s="30"/>
    </row>
    <row r="36" spans="2:12" s="1" customFormat="1" ht="14.4" hidden="1" customHeight="1">
      <c r="B36" s="30"/>
      <c r="E36" s="25" t="s">
        <v>48</v>
      </c>
      <c r="F36" s="91">
        <f>ROUND((SUM(BH89:BH227)),  2)</f>
        <v>0</v>
      </c>
      <c r="I36" s="92">
        <v>0.15</v>
      </c>
      <c r="J36" s="91">
        <f>0</f>
        <v>0</v>
      </c>
      <c r="L36" s="30"/>
    </row>
    <row r="37" spans="2:12" s="1" customFormat="1" ht="14.4" hidden="1" customHeight="1">
      <c r="B37" s="30"/>
      <c r="E37" s="25" t="s">
        <v>49</v>
      </c>
      <c r="F37" s="91">
        <f>ROUND((SUM(BI89:BI227)),  2)</f>
        <v>0</v>
      </c>
      <c r="I37" s="92">
        <v>0</v>
      </c>
      <c r="J37" s="91">
        <f>0</f>
        <v>0</v>
      </c>
      <c r="L37" s="30"/>
    </row>
    <row r="38" spans="2:12" s="1" customFormat="1" ht="6.9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50</v>
      </c>
      <c r="E39" s="51"/>
      <c r="F39" s="51"/>
      <c r="G39" s="95" t="s">
        <v>51</v>
      </c>
      <c r="H39" s="96" t="s">
        <v>52</v>
      </c>
      <c r="I39" s="97"/>
      <c r="J39" s="98">
        <f>SUM(J30:J37)</f>
        <v>0</v>
      </c>
      <c r="K39" s="99"/>
      <c r="L39" s="30"/>
    </row>
    <row r="40" spans="2:12" s="1" customFormat="1" ht="14.4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" customHeight="1">
      <c r="B45" s="30"/>
      <c r="C45" s="20" t="s">
        <v>94</v>
      </c>
      <c r="I45" s="84"/>
      <c r="L45" s="30"/>
    </row>
    <row r="46" spans="2:12" s="1" customFormat="1" ht="6.9" customHeight="1">
      <c r="B46" s="30"/>
      <c r="I46" s="84"/>
      <c r="L46" s="30"/>
    </row>
    <row r="47" spans="2:12" s="1" customFormat="1" ht="12" customHeight="1">
      <c r="B47" s="30"/>
      <c r="C47" s="25" t="s">
        <v>17</v>
      </c>
      <c r="I47" s="84"/>
      <c r="L47" s="30"/>
    </row>
    <row r="48" spans="2:12" s="1" customFormat="1" ht="14.4" customHeight="1">
      <c r="B48" s="30"/>
      <c r="E48" s="305" t="str">
        <f>E7</f>
        <v>II/112 STRUHAŘOV OKRUŽNÍ KŘIŽOVATKA A SILNICE, 1. ETAPA - PŘÍMÉ ÚSEKY, KM 0,040 00 - 1,920 00, KM 2,129 91 - 2,531 98</v>
      </c>
      <c r="F48" s="306"/>
      <c r="G48" s="306"/>
      <c r="H48" s="306"/>
      <c r="I48" s="84"/>
      <c r="L48" s="30"/>
    </row>
    <row r="49" spans="2:47" s="1" customFormat="1" ht="12" customHeight="1">
      <c r="B49" s="30"/>
      <c r="C49" s="25" t="s">
        <v>92</v>
      </c>
      <c r="I49" s="84"/>
      <c r="L49" s="30"/>
    </row>
    <row r="50" spans="2:47" s="1" customFormat="1" ht="14.4" customHeight="1">
      <c r="B50" s="30"/>
      <c r="E50" s="286" t="str">
        <f>E9</f>
        <v>SO 101 - Silnice II/112 - úsek Myslíč - Struhařov</v>
      </c>
      <c r="F50" s="285"/>
      <c r="G50" s="285"/>
      <c r="H50" s="285"/>
      <c r="I50" s="84"/>
      <c r="L50" s="30"/>
    </row>
    <row r="51" spans="2:47" s="1" customFormat="1" ht="6.9" customHeight="1">
      <c r="B51" s="30"/>
      <c r="I51" s="84"/>
      <c r="L51" s="30"/>
    </row>
    <row r="52" spans="2:47" s="1" customFormat="1" ht="12" customHeight="1">
      <c r="B52" s="30"/>
      <c r="C52" s="25" t="s">
        <v>21</v>
      </c>
      <c r="F52" s="16" t="str">
        <f>F12</f>
        <v>Struhařov u Benešova, Myslíč, Benešov u Prahy</v>
      </c>
      <c r="I52" s="85" t="s">
        <v>23</v>
      </c>
      <c r="J52" s="46" t="str">
        <f>IF(J12="","",J12)</f>
        <v>7. 2. 2018</v>
      </c>
      <c r="L52" s="30"/>
    </row>
    <row r="53" spans="2:47" s="1" customFormat="1" ht="6.9" customHeight="1">
      <c r="B53" s="30"/>
      <c r="I53" s="84"/>
      <c r="L53" s="30"/>
    </row>
    <row r="54" spans="2:47" s="1" customFormat="1" ht="35.4" customHeight="1">
      <c r="B54" s="30"/>
      <c r="C54" s="25" t="s">
        <v>25</v>
      </c>
      <c r="F54" s="16" t="str">
        <f>E15</f>
        <v>Středočeský kraj</v>
      </c>
      <c r="I54" s="85" t="s">
        <v>32</v>
      </c>
      <c r="J54" s="28" t="str">
        <f>E21</f>
        <v>Ing. Monika Povýšilová, Sweco Hydroprojekt a.s.</v>
      </c>
      <c r="L54" s="30"/>
    </row>
    <row r="55" spans="2:47" s="1" customFormat="1" ht="35.4" customHeight="1">
      <c r="B55" s="30"/>
      <c r="C55" s="25" t="s">
        <v>30</v>
      </c>
      <c r="F55" s="16" t="str">
        <f>IF(E18="","",E18)</f>
        <v>Vyplň údaj</v>
      </c>
      <c r="I55" s="85" t="s">
        <v>36</v>
      </c>
      <c r="J55" s="28" t="str">
        <f>E24</f>
        <v>Bc. Gabriela Krchová, Sweco Hydroprojekt a.s.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95</v>
      </c>
      <c r="D57" s="93"/>
      <c r="E57" s="93"/>
      <c r="F57" s="93"/>
      <c r="G57" s="93"/>
      <c r="H57" s="93"/>
      <c r="I57" s="103"/>
      <c r="J57" s="104" t="s">
        <v>96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8" customHeight="1">
      <c r="B59" s="30"/>
      <c r="C59" s="105" t="s">
        <v>72</v>
      </c>
      <c r="I59" s="84"/>
      <c r="J59" s="60">
        <f>J89</f>
        <v>0</v>
      </c>
      <c r="L59" s="30"/>
      <c r="AU59" s="16" t="s">
        <v>97</v>
      </c>
    </row>
    <row r="60" spans="2:47" s="7" customFormat="1" ht="24.9" customHeight="1">
      <c r="B60" s="106"/>
      <c r="D60" s="107" t="s">
        <v>98</v>
      </c>
      <c r="E60" s="108"/>
      <c r="F60" s="108"/>
      <c r="G60" s="108"/>
      <c r="H60" s="108"/>
      <c r="I60" s="109"/>
      <c r="J60" s="110">
        <f>J90</f>
        <v>0</v>
      </c>
      <c r="L60" s="106"/>
    </row>
    <row r="61" spans="2:47" s="8" customFormat="1" ht="19.95" customHeight="1">
      <c r="B61" s="111"/>
      <c r="D61" s="112" t="s">
        <v>99</v>
      </c>
      <c r="E61" s="113"/>
      <c r="F61" s="113"/>
      <c r="G61" s="113"/>
      <c r="H61" s="113"/>
      <c r="I61" s="114"/>
      <c r="J61" s="115">
        <f>J91</f>
        <v>0</v>
      </c>
      <c r="L61" s="111"/>
    </row>
    <row r="62" spans="2:47" s="8" customFormat="1" ht="19.95" customHeight="1">
      <c r="B62" s="111"/>
      <c r="D62" s="112" t="s">
        <v>100</v>
      </c>
      <c r="E62" s="113"/>
      <c r="F62" s="113"/>
      <c r="G62" s="113"/>
      <c r="H62" s="113"/>
      <c r="I62" s="114"/>
      <c r="J62" s="115">
        <f>J115</f>
        <v>0</v>
      </c>
      <c r="L62" s="111"/>
    </row>
    <row r="63" spans="2:47" s="8" customFormat="1" ht="19.95" customHeight="1">
      <c r="B63" s="111"/>
      <c r="D63" s="112" t="s">
        <v>101</v>
      </c>
      <c r="E63" s="113"/>
      <c r="F63" s="113"/>
      <c r="G63" s="113"/>
      <c r="H63" s="113"/>
      <c r="I63" s="114"/>
      <c r="J63" s="115">
        <f>J116</f>
        <v>0</v>
      </c>
      <c r="L63" s="111"/>
    </row>
    <row r="64" spans="2:47" s="8" customFormat="1" ht="19.95" customHeight="1">
      <c r="B64" s="111"/>
      <c r="D64" s="112" t="s">
        <v>102</v>
      </c>
      <c r="E64" s="113"/>
      <c r="F64" s="113"/>
      <c r="G64" s="113"/>
      <c r="H64" s="113"/>
      <c r="I64" s="114"/>
      <c r="J64" s="115">
        <f>J126</f>
        <v>0</v>
      </c>
      <c r="L64" s="111"/>
    </row>
    <row r="65" spans="2:12" s="8" customFormat="1" ht="19.95" customHeight="1">
      <c r="B65" s="111"/>
      <c r="D65" s="112" t="s">
        <v>103</v>
      </c>
      <c r="E65" s="113"/>
      <c r="F65" s="113"/>
      <c r="G65" s="113"/>
      <c r="H65" s="113"/>
      <c r="I65" s="114"/>
      <c r="J65" s="115">
        <f>J154</f>
        <v>0</v>
      </c>
      <c r="L65" s="111"/>
    </row>
    <row r="66" spans="2:12" s="8" customFormat="1" ht="19.95" customHeight="1">
      <c r="B66" s="111"/>
      <c r="D66" s="112" t="s">
        <v>104</v>
      </c>
      <c r="E66" s="113"/>
      <c r="F66" s="113"/>
      <c r="G66" s="113"/>
      <c r="H66" s="113"/>
      <c r="I66" s="114"/>
      <c r="J66" s="115">
        <f>J157</f>
        <v>0</v>
      </c>
      <c r="L66" s="111"/>
    </row>
    <row r="67" spans="2:12" s="8" customFormat="1" ht="19.95" customHeight="1">
      <c r="B67" s="111"/>
      <c r="D67" s="112" t="s">
        <v>105</v>
      </c>
      <c r="E67" s="113"/>
      <c r="F67" s="113"/>
      <c r="G67" s="113"/>
      <c r="H67" s="113"/>
      <c r="I67" s="114"/>
      <c r="J67" s="115">
        <f>J159</f>
        <v>0</v>
      </c>
      <c r="L67" s="111"/>
    </row>
    <row r="68" spans="2:12" s="8" customFormat="1" ht="19.95" customHeight="1">
      <c r="B68" s="111"/>
      <c r="D68" s="112" t="s">
        <v>106</v>
      </c>
      <c r="E68" s="113"/>
      <c r="F68" s="113"/>
      <c r="G68" s="113"/>
      <c r="H68" s="113"/>
      <c r="I68" s="114"/>
      <c r="J68" s="115">
        <f>J202</f>
        <v>0</v>
      </c>
      <c r="L68" s="111"/>
    </row>
    <row r="69" spans="2:12" s="8" customFormat="1" ht="19.95" customHeight="1">
      <c r="B69" s="111"/>
      <c r="D69" s="112" t="s">
        <v>107</v>
      </c>
      <c r="E69" s="113"/>
      <c r="F69" s="113"/>
      <c r="G69" s="113"/>
      <c r="H69" s="113"/>
      <c r="I69" s="114"/>
      <c r="J69" s="115">
        <f>J226</f>
        <v>0</v>
      </c>
      <c r="L69" s="111"/>
    </row>
    <row r="70" spans="2:12" s="1" customFormat="1" ht="21.75" customHeight="1">
      <c r="B70" s="30"/>
      <c r="I70" s="84"/>
      <c r="L70" s="30"/>
    </row>
    <row r="71" spans="2:12" s="1" customFormat="1" ht="6.9" customHeight="1">
      <c r="B71" s="39"/>
      <c r="C71" s="40"/>
      <c r="D71" s="40"/>
      <c r="E71" s="40"/>
      <c r="F71" s="40"/>
      <c r="G71" s="40"/>
      <c r="H71" s="40"/>
      <c r="I71" s="100"/>
      <c r="J71" s="40"/>
      <c r="K71" s="40"/>
      <c r="L71" s="30"/>
    </row>
    <row r="75" spans="2:12" s="1" customFormat="1" ht="6.9" customHeight="1">
      <c r="B75" s="41"/>
      <c r="C75" s="42"/>
      <c r="D75" s="42"/>
      <c r="E75" s="42"/>
      <c r="F75" s="42"/>
      <c r="G75" s="42"/>
      <c r="H75" s="42"/>
      <c r="I75" s="101"/>
      <c r="J75" s="42"/>
      <c r="K75" s="42"/>
      <c r="L75" s="30"/>
    </row>
    <row r="76" spans="2:12" s="1" customFormat="1" ht="24.9" customHeight="1">
      <c r="B76" s="30"/>
      <c r="C76" s="20" t="s">
        <v>108</v>
      </c>
      <c r="I76" s="84"/>
      <c r="L76" s="30"/>
    </row>
    <row r="77" spans="2:12" s="1" customFormat="1" ht="6.9" customHeight="1">
      <c r="B77" s="30"/>
      <c r="I77" s="84"/>
      <c r="L77" s="30"/>
    </row>
    <row r="78" spans="2:12" s="1" customFormat="1" ht="12" customHeight="1">
      <c r="B78" s="30"/>
      <c r="C78" s="25" t="s">
        <v>17</v>
      </c>
      <c r="I78" s="84"/>
      <c r="L78" s="30"/>
    </row>
    <row r="79" spans="2:12" s="1" customFormat="1" ht="14.4" customHeight="1">
      <c r="B79" s="30"/>
      <c r="E79" s="305" t="str">
        <f>E7</f>
        <v>II/112 STRUHAŘOV OKRUŽNÍ KŘIŽOVATKA A SILNICE, 1. ETAPA - PŘÍMÉ ÚSEKY, KM 0,040 00 - 1,920 00, KM 2,129 91 - 2,531 98</v>
      </c>
      <c r="F79" s="306"/>
      <c r="G79" s="306"/>
      <c r="H79" s="306"/>
      <c r="I79" s="84"/>
      <c r="L79" s="30"/>
    </row>
    <row r="80" spans="2:12" s="1" customFormat="1" ht="12" customHeight="1">
      <c r="B80" s="30"/>
      <c r="C80" s="25" t="s">
        <v>92</v>
      </c>
      <c r="I80" s="84"/>
      <c r="L80" s="30"/>
    </row>
    <row r="81" spans="2:65" s="1" customFormat="1" ht="14.4" customHeight="1">
      <c r="B81" s="30"/>
      <c r="E81" s="286" t="str">
        <f>E9</f>
        <v>SO 101 - Silnice II/112 - úsek Myslíč - Struhařov</v>
      </c>
      <c r="F81" s="285"/>
      <c r="G81" s="285"/>
      <c r="H81" s="285"/>
      <c r="I81" s="84"/>
      <c r="L81" s="30"/>
    </row>
    <row r="82" spans="2:65" s="1" customFormat="1" ht="6.9" customHeight="1">
      <c r="B82" s="30"/>
      <c r="I82" s="84"/>
      <c r="L82" s="30"/>
    </row>
    <row r="83" spans="2:65" s="1" customFormat="1" ht="12" customHeight="1">
      <c r="B83" s="30"/>
      <c r="C83" s="25" t="s">
        <v>21</v>
      </c>
      <c r="F83" s="16" t="str">
        <f>F12</f>
        <v>Struhařov u Benešova, Myslíč, Benešov u Prahy</v>
      </c>
      <c r="I83" s="85" t="s">
        <v>23</v>
      </c>
      <c r="J83" s="46" t="str">
        <f>IF(J12="","",J12)</f>
        <v>7. 2. 2018</v>
      </c>
      <c r="L83" s="30"/>
    </row>
    <row r="84" spans="2:65" s="1" customFormat="1" ht="6.9" customHeight="1">
      <c r="B84" s="30"/>
      <c r="I84" s="84"/>
      <c r="L84" s="30"/>
    </row>
    <row r="85" spans="2:65" s="1" customFormat="1" ht="35.4" customHeight="1">
      <c r="B85" s="30"/>
      <c r="C85" s="25" t="s">
        <v>25</v>
      </c>
      <c r="F85" s="16" t="str">
        <f>E15</f>
        <v>Středočeský kraj</v>
      </c>
      <c r="I85" s="85" t="s">
        <v>32</v>
      </c>
      <c r="J85" s="28" t="str">
        <f>E21</f>
        <v>Ing. Monika Povýšilová, Sweco Hydroprojekt a.s.</v>
      </c>
      <c r="L85" s="30"/>
    </row>
    <row r="86" spans="2:65" s="1" customFormat="1" ht="35.4" customHeight="1">
      <c r="B86" s="30"/>
      <c r="C86" s="25" t="s">
        <v>30</v>
      </c>
      <c r="F86" s="16" t="str">
        <f>IF(E18="","",E18)</f>
        <v>Vyplň údaj</v>
      </c>
      <c r="I86" s="85" t="s">
        <v>36</v>
      </c>
      <c r="J86" s="28" t="str">
        <f>E24</f>
        <v>Bc. Gabriela Krchová, Sweco Hydroprojekt a.s.</v>
      </c>
      <c r="L86" s="30"/>
    </row>
    <row r="87" spans="2:65" s="1" customFormat="1" ht="10.35" customHeight="1">
      <c r="B87" s="30"/>
      <c r="I87" s="84"/>
      <c r="L87" s="30"/>
    </row>
    <row r="88" spans="2:65" s="9" customFormat="1" ht="29.25" customHeight="1">
      <c r="B88" s="116"/>
      <c r="C88" s="117" t="s">
        <v>109</v>
      </c>
      <c r="D88" s="118" t="s">
        <v>59</v>
      </c>
      <c r="E88" s="118" t="s">
        <v>55</v>
      </c>
      <c r="F88" s="118" t="s">
        <v>56</v>
      </c>
      <c r="G88" s="118" t="s">
        <v>110</v>
      </c>
      <c r="H88" s="118" t="s">
        <v>111</v>
      </c>
      <c r="I88" s="119" t="s">
        <v>112</v>
      </c>
      <c r="J88" s="118" t="s">
        <v>96</v>
      </c>
      <c r="K88" s="120" t="s">
        <v>113</v>
      </c>
      <c r="L88" s="116"/>
      <c r="M88" s="53" t="s">
        <v>3</v>
      </c>
      <c r="N88" s="54" t="s">
        <v>44</v>
      </c>
      <c r="O88" s="54" t="s">
        <v>114</v>
      </c>
      <c r="P88" s="54" t="s">
        <v>115</v>
      </c>
      <c r="Q88" s="54" t="s">
        <v>116</v>
      </c>
      <c r="R88" s="54" t="s">
        <v>117</v>
      </c>
      <c r="S88" s="54" t="s">
        <v>118</v>
      </c>
      <c r="T88" s="55" t="s">
        <v>119</v>
      </c>
    </row>
    <row r="89" spans="2:65" s="1" customFormat="1" ht="22.8" customHeight="1">
      <c r="B89" s="30"/>
      <c r="C89" s="58" t="s">
        <v>120</v>
      </c>
      <c r="I89" s="84"/>
      <c r="J89" s="121">
        <f>BK89</f>
        <v>0</v>
      </c>
      <c r="L89" s="30"/>
      <c r="M89" s="56"/>
      <c r="N89" s="47"/>
      <c r="O89" s="47"/>
      <c r="P89" s="122">
        <f>P90</f>
        <v>0</v>
      </c>
      <c r="Q89" s="47"/>
      <c r="R89" s="122">
        <f>R90</f>
        <v>878.65981499999998</v>
      </c>
      <c r="S89" s="47"/>
      <c r="T89" s="123">
        <f>T90</f>
        <v>7988.8630000000003</v>
      </c>
      <c r="AT89" s="16" t="s">
        <v>73</v>
      </c>
      <c r="AU89" s="16" t="s">
        <v>97</v>
      </c>
      <c r="BK89" s="124">
        <f>BK90</f>
        <v>0</v>
      </c>
    </row>
    <row r="90" spans="2:65" s="10" customFormat="1" ht="25.95" customHeight="1">
      <c r="B90" s="125"/>
      <c r="D90" s="126" t="s">
        <v>73</v>
      </c>
      <c r="E90" s="127" t="s">
        <v>121</v>
      </c>
      <c r="F90" s="127" t="s">
        <v>122</v>
      </c>
      <c r="I90" s="128"/>
      <c r="J90" s="129">
        <f>BK90</f>
        <v>0</v>
      </c>
      <c r="L90" s="125"/>
      <c r="M90" s="130"/>
      <c r="N90" s="131"/>
      <c r="O90" s="131"/>
      <c r="P90" s="132">
        <f>P91+P115+P116+P126+P154+P157+P159+P202+P226</f>
        <v>0</v>
      </c>
      <c r="Q90" s="131"/>
      <c r="R90" s="132">
        <f>R91+R115+R116+R126+R154+R157+R159+R202+R226</f>
        <v>878.65981499999998</v>
      </c>
      <c r="S90" s="131"/>
      <c r="T90" s="133">
        <f>T91+T115+T116+T126+T154+T157+T159+T202+T226</f>
        <v>7988.8630000000003</v>
      </c>
      <c r="AR90" s="126" t="s">
        <v>82</v>
      </c>
      <c r="AT90" s="134" t="s">
        <v>73</v>
      </c>
      <c r="AU90" s="134" t="s">
        <v>74</v>
      </c>
      <c r="AY90" s="126" t="s">
        <v>123</v>
      </c>
      <c r="BK90" s="135">
        <f>BK91+BK115+BK116+BK126+BK154+BK157+BK159+BK202+BK226</f>
        <v>0</v>
      </c>
    </row>
    <row r="91" spans="2:65" s="10" customFormat="1" ht="22.8" customHeight="1">
      <c r="B91" s="125"/>
      <c r="D91" s="126" t="s">
        <v>73</v>
      </c>
      <c r="E91" s="136" t="s">
        <v>82</v>
      </c>
      <c r="F91" s="136" t="s">
        <v>124</v>
      </c>
      <c r="I91" s="128"/>
      <c r="J91" s="137">
        <f>BK91</f>
        <v>0</v>
      </c>
      <c r="L91" s="125"/>
      <c r="M91" s="130"/>
      <c r="N91" s="131"/>
      <c r="O91" s="131"/>
      <c r="P91" s="132">
        <f>SUM(P92:P114)</f>
        <v>0</v>
      </c>
      <c r="Q91" s="131"/>
      <c r="R91" s="132">
        <f>SUM(R92:R114)</f>
        <v>2.9892030000000003</v>
      </c>
      <c r="S91" s="131"/>
      <c r="T91" s="133">
        <f>SUM(T92:T114)</f>
        <v>7074.4400000000005</v>
      </c>
      <c r="AR91" s="126" t="s">
        <v>82</v>
      </c>
      <c r="AT91" s="134" t="s">
        <v>73</v>
      </c>
      <c r="AU91" s="134" t="s">
        <v>82</v>
      </c>
      <c r="AY91" s="126" t="s">
        <v>123</v>
      </c>
      <c r="BK91" s="135">
        <f>SUM(BK92:BK114)</f>
        <v>0</v>
      </c>
    </row>
    <row r="92" spans="2:65" s="1" customFormat="1" ht="14.4" customHeight="1">
      <c r="B92" s="138"/>
      <c r="C92" s="139" t="s">
        <v>125</v>
      </c>
      <c r="D92" s="139" t="s">
        <v>126</v>
      </c>
      <c r="E92" s="140" t="s">
        <v>127</v>
      </c>
      <c r="F92" s="141" t="s">
        <v>128</v>
      </c>
      <c r="G92" s="142" t="s">
        <v>129</v>
      </c>
      <c r="H92" s="143">
        <v>2820</v>
      </c>
      <c r="I92" s="144"/>
      <c r="J92" s="145">
        <f>ROUND(I92*H92,2)</f>
        <v>0</v>
      </c>
      <c r="K92" s="141" t="s">
        <v>3</v>
      </c>
      <c r="L92" s="30"/>
      <c r="M92" s="146" t="s">
        <v>3</v>
      </c>
      <c r="N92" s="147" t="s">
        <v>45</v>
      </c>
      <c r="O92" s="49"/>
      <c r="P92" s="148">
        <f>O92*H92</f>
        <v>0</v>
      </c>
      <c r="Q92" s="148">
        <v>0</v>
      </c>
      <c r="R92" s="148">
        <f>Q92*H92</f>
        <v>0</v>
      </c>
      <c r="S92" s="148">
        <v>0.28999999999999998</v>
      </c>
      <c r="T92" s="149">
        <f>S92*H92</f>
        <v>817.8</v>
      </c>
      <c r="AR92" s="16" t="s">
        <v>130</v>
      </c>
      <c r="AT92" s="16" t="s">
        <v>126</v>
      </c>
      <c r="AU92" s="16" t="s">
        <v>84</v>
      </c>
      <c r="AY92" s="16" t="s">
        <v>123</v>
      </c>
      <c r="BE92" s="150">
        <f>IF(N92="základní",J92,0)</f>
        <v>0</v>
      </c>
      <c r="BF92" s="150">
        <f>IF(N92="snížená",J92,0)</f>
        <v>0</v>
      </c>
      <c r="BG92" s="150">
        <f>IF(N92="zákl. přenesená",J92,0)</f>
        <v>0</v>
      </c>
      <c r="BH92" s="150">
        <f>IF(N92="sníž. přenesená",J92,0)</f>
        <v>0</v>
      </c>
      <c r="BI92" s="150">
        <f>IF(N92="nulová",J92,0)</f>
        <v>0</v>
      </c>
      <c r="BJ92" s="16" t="s">
        <v>82</v>
      </c>
      <c r="BK92" s="150">
        <f>ROUND(I92*H92,2)</f>
        <v>0</v>
      </c>
      <c r="BL92" s="16" t="s">
        <v>130</v>
      </c>
      <c r="BM92" s="16" t="s">
        <v>131</v>
      </c>
    </row>
    <row r="93" spans="2:65" s="11" customFormat="1" ht="10.199999999999999">
      <c r="B93" s="151"/>
      <c r="D93" s="152" t="s">
        <v>132</v>
      </c>
      <c r="E93" s="153" t="s">
        <v>3</v>
      </c>
      <c r="F93" s="154" t="s">
        <v>133</v>
      </c>
      <c r="H93" s="155">
        <v>2820</v>
      </c>
      <c r="I93" s="156"/>
      <c r="L93" s="151"/>
      <c r="M93" s="157"/>
      <c r="N93" s="158"/>
      <c r="O93" s="158"/>
      <c r="P93" s="158"/>
      <c r="Q93" s="158"/>
      <c r="R93" s="158"/>
      <c r="S93" s="158"/>
      <c r="T93" s="159"/>
      <c r="AT93" s="153" t="s">
        <v>132</v>
      </c>
      <c r="AU93" s="153" t="s">
        <v>84</v>
      </c>
      <c r="AV93" s="11" t="s">
        <v>84</v>
      </c>
      <c r="AW93" s="11" t="s">
        <v>35</v>
      </c>
      <c r="AX93" s="11" t="s">
        <v>74</v>
      </c>
      <c r="AY93" s="153" t="s">
        <v>123</v>
      </c>
    </row>
    <row r="94" spans="2:65" s="12" customFormat="1" ht="10.199999999999999">
      <c r="B94" s="160"/>
      <c r="D94" s="152" t="s">
        <v>132</v>
      </c>
      <c r="E94" s="161" t="s">
        <v>3</v>
      </c>
      <c r="F94" s="162" t="s">
        <v>134</v>
      </c>
      <c r="H94" s="163">
        <v>2820</v>
      </c>
      <c r="I94" s="164"/>
      <c r="L94" s="160"/>
      <c r="M94" s="165"/>
      <c r="N94" s="166"/>
      <c r="O94" s="166"/>
      <c r="P94" s="166"/>
      <c r="Q94" s="166"/>
      <c r="R94" s="166"/>
      <c r="S94" s="166"/>
      <c r="T94" s="167"/>
      <c r="AT94" s="161" t="s">
        <v>132</v>
      </c>
      <c r="AU94" s="161" t="s">
        <v>84</v>
      </c>
      <c r="AV94" s="12" t="s">
        <v>130</v>
      </c>
      <c r="AW94" s="12" t="s">
        <v>35</v>
      </c>
      <c r="AX94" s="12" t="s">
        <v>82</v>
      </c>
      <c r="AY94" s="161" t="s">
        <v>123</v>
      </c>
    </row>
    <row r="95" spans="2:65" s="1" customFormat="1" ht="20.399999999999999" customHeight="1">
      <c r="B95" s="138"/>
      <c r="C95" s="139" t="s">
        <v>82</v>
      </c>
      <c r="D95" s="139" t="s">
        <v>126</v>
      </c>
      <c r="E95" s="140" t="s">
        <v>135</v>
      </c>
      <c r="F95" s="141" t="s">
        <v>136</v>
      </c>
      <c r="G95" s="142" t="s">
        <v>129</v>
      </c>
      <c r="H95" s="143">
        <v>12220</v>
      </c>
      <c r="I95" s="144"/>
      <c r="J95" s="145">
        <f>ROUND(I95*H95,2)</f>
        <v>0</v>
      </c>
      <c r="K95" s="141" t="s">
        <v>137</v>
      </c>
      <c r="L95" s="30"/>
      <c r="M95" s="146" t="s">
        <v>3</v>
      </c>
      <c r="N95" s="147" t="s">
        <v>45</v>
      </c>
      <c r="O95" s="49"/>
      <c r="P95" s="148">
        <f>O95*H95</f>
        <v>0</v>
      </c>
      <c r="Q95" s="148">
        <v>2.4000000000000001E-4</v>
      </c>
      <c r="R95" s="148">
        <f>Q95*H95</f>
        <v>2.9328000000000003</v>
      </c>
      <c r="S95" s="148">
        <v>0.51200000000000001</v>
      </c>
      <c r="T95" s="149">
        <f>S95*H95</f>
        <v>6256.64</v>
      </c>
      <c r="AR95" s="16" t="s">
        <v>130</v>
      </c>
      <c r="AT95" s="16" t="s">
        <v>126</v>
      </c>
      <c r="AU95" s="16" t="s">
        <v>84</v>
      </c>
      <c r="AY95" s="16" t="s">
        <v>123</v>
      </c>
      <c r="BE95" s="150">
        <f>IF(N95="základní",J95,0)</f>
        <v>0</v>
      </c>
      <c r="BF95" s="150">
        <f>IF(N95="snížená",J95,0)</f>
        <v>0</v>
      </c>
      <c r="BG95" s="150">
        <f>IF(N95="zákl. přenesená",J95,0)</f>
        <v>0</v>
      </c>
      <c r="BH95" s="150">
        <f>IF(N95="sníž. přenesená",J95,0)</f>
        <v>0</v>
      </c>
      <c r="BI95" s="150">
        <f>IF(N95="nulová",J95,0)</f>
        <v>0</v>
      </c>
      <c r="BJ95" s="16" t="s">
        <v>82</v>
      </c>
      <c r="BK95" s="150">
        <f>ROUND(I95*H95,2)</f>
        <v>0</v>
      </c>
      <c r="BL95" s="16" t="s">
        <v>130</v>
      </c>
      <c r="BM95" s="16" t="s">
        <v>138</v>
      </c>
    </row>
    <row r="96" spans="2:65" s="11" customFormat="1" ht="10.199999999999999">
      <c r="B96" s="151"/>
      <c r="D96" s="152" t="s">
        <v>132</v>
      </c>
      <c r="E96" s="153" t="s">
        <v>3</v>
      </c>
      <c r="F96" s="154" t="s">
        <v>139</v>
      </c>
      <c r="H96" s="155">
        <v>12220</v>
      </c>
      <c r="I96" s="156"/>
      <c r="L96" s="151"/>
      <c r="M96" s="157"/>
      <c r="N96" s="158"/>
      <c r="O96" s="158"/>
      <c r="P96" s="158"/>
      <c r="Q96" s="158"/>
      <c r="R96" s="158"/>
      <c r="S96" s="158"/>
      <c r="T96" s="159"/>
      <c r="AT96" s="153" t="s">
        <v>132</v>
      </c>
      <c r="AU96" s="153" t="s">
        <v>84</v>
      </c>
      <c r="AV96" s="11" t="s">
        <v>84</v>
      </c>
      <c r="AW96" s="11" t="s">
        <v>35</v>
      </c>
      <c r="AX96" s="11" t="s">
        <v>74</v>
      </c>
      <c r="AY96" s="153" t="s">
        <v>123</v>
      </c>
    </row>
    <row r="97" spans="2:65" s="12" customFormat="1" ht="10.199999999999999">
      <c r="B97" s="160"/>
      <c r="D97" s="152" t="s">
        <v>132</v>
      </c>
      <c r="E97" s="161" t="s">
        <v>3</v>
      </c>
      <c r="F97" s="162" t="s">
        <v>134</v>
      </c>
      <c r="H97" s="163">
        <v>12220</v>
      </c>
      <c r="I97" s="164"/>
      <c r="L97" s="160"/>
      <c r="M97" s="165"/>
      <c r="N97" s="166"/>
      <c r="O97" s="166"/>
      <c r="P97" s="166"/>
      <c r="Q97" s="166"/>
      <c r="R97" s="166"/>
      <c r="S97" s="166"/>
      <c r="T97" s="167"/>
      <c r="AT97" s="161" t="s">
        <v>132</v>
      </c>
      <c r="AU97" s="161" t="s">
        <v>84</v>
      </c>
      <c r="AV97" s="12" t="s">
        <v>130</v>
      </c>
      <c r="AW97" s="12" t="s">
        <v>35</v>
      </c>
      <c r="AX97" s="12" t="s">
        <v>82</v>
      </c>
      <c r="AY97" s="161" t="s">
        <v>123</v>
      </c>
    </row>
    <row r="98" spans="2:65" s="1" customFormat="1" ht="20.399999999999999" customHeight="1">
      <c r="B98" s="138"/>
      <c r="C98" s="139" t="s">
        <v>140</v>
      </c>
      <c r="D98" s="139" t="s">
        <v>126</v>
      </c>
      <c r="E98" s="140" t="s">
        <v>141</v>
      </c>
      <c r="F98" s="141" t="s">
        <v>142</v>
      </c>
      <c r="G98" s="142" t="s">
        <v>143</v>
      </c>
      <c r="H98" s="143">
        <v>500</v>
      </c>
      <c r="I98" s="144"/>
      <c r="J98" s="145">
        <f>ROUND(I98*H98,2)</f>
        <v>0</v>
      </c>
      <c r="K98" s="141" t="s">
        <v>137</v>
      </c>
      <c r="L98" s="30"/>
      <c r="M98" s="146" t="s">
        <v>3</v>
      </c>
      <c r="N98" s="147" t="s">
        <v>45</v>
      </c>
      <c r="O98" s="49"/>
      <c r="P98" s="148">
        <f>O98*H98</f>
        <v>0</v>
      </c>
      <c r="Q98" s="148">
        <v>0</v>
      </c>
      <c r="R98" s="148">
        <f>Q98*H98</f>
        <v>0</v>
      </c>
      <c r="S98" s="148">
        <v>0</v>
      </c>
      <c r="T98" s="149">
        <f>S98*H98</f>
        <v>0</v>
      </c>
      <c r="AR98" s="16" t="s">
        <v>130</v>
      </c>
      <c r="AT98" s="16" t="s">
        <v>126</v>
      </c>
      <c r="AU98" s="16" t="s">
        <v>84</v>
      </c>
      <c r="AY98" s="16" t="s">
        <v>123</v>
      </c>
      <c r="BE98" s="150">
        <f>IF(N98="základní",J98,0)</f>
        <v>0</v>
      </c>
      <c r="BF98" s="150">
        <f>IF(N98="snížená",J98,0)</f>
        <v>0</v>
      </c>
      <c r="BG98" s="150">
        <f>IF(N98="zákl. přenesená",J98,0)</f>
        <v>0</v>
      </c>
      <c r="BH98" s="150">
        <f>IF(N98="sníž. přenesená",J98,0)</f>
        <v>0</v>
      </c>
      <c r="BI98" s="150">
        <f>IF(N98="nulová",J98,0)</f>
        <v>0</v>
      </c>
      <c r="BJ98" s="16" t="s">
        <v>82</v>
      </c>
      <c r="BK98" s="150">
        <f>ROUND(I98*H98,2)</f>
        <v>0</v>
      </c>
      <c r="BL98" s="16" t="s">
        <v>130</v>
      </c>
      <c r="BM98" s="16" t="s">
        <v>144</v>
      </c>
    </row>
    <row r="99" spans="2:65" s="1" customFormat="1" ht="20.399999999999999" customHeight="1">
      <c r="B99" s="138"/>
      <c r="C99" s="139" t="s">
        <v>145</v>
      </c>
      <c r="D99" s="139" t="s">
        <v>126</v>
      </c>
      <c r="E99" s="140" t="s">
        <v>146</v>
      </c>
      <c r="F99" s="141" t="s">
        <v>147</v>
      </c>
      <c r="G99" s="142" t="s">
        <v>148</v>
      </c>
      <c r="H99" s="143">
        <v>70</v>
      </c>
      <c r="I99" s="144"/>
      <c r="J99" s="145">
        <f>ROUND(I99*H99,2)</f>
        <v>0</v>
      </c>
      <c r="K99" s="141" t="s">
        <v>137</v>
      </c>
      <c r="L99" s="30"/>
      <c r="M99" s="146" t="s">
        <v>3</v>
      </c>
      <c r="N99" s="147" t="s">
        <v>45</v>
      </c>
      <c r="O99" s="49"/>
      <c r="P99" s="148">
        <f>O99*H99</f>
        <v>0</v>
      </c>
      <c r="Q99" s="148">
        <v>0</v>
      </c>
      <c r="R99" s="148">
        <f>Q99*H99</f>
        <v>0</v>
      </c>
      <c r="S99" s="148">
        <v>0</v>
      </c>
      <c r="T99" s="149">
        <f>S99*H99</f>
        <v>0</v>
      </c>
      <c r="AR99" s="16" t="s">
        <v>130</v>
      </c>
      <c r="AT99" s="16" t="s">
        <v>126</v>
      </c>
      <c r="AU99" s="16" t="s">
        <v>84</v>
      </c>
      <c r="AY99" s="16" t="s">
        <v>123</v>
      </c>
      <c r="BE99" s="150">
        <f>IF(N99="základní",J99,0)</f>
        <v>0</v>
      </c>
      <c r="BF99" s="150">
        <f>IF(N99="snížená",J99,0)</f>
        <v>0</v>
      </c>
      <c r="BG99" s="150">
        <f>IF(N99="zákl. přenesená",J99,0)</f>
        <v>0</v>
      </c>
      <c r="BH99" s="150">
        <f>IF(N99="sníž. přenesená",J99,0)</f>
        <v>0</v>
      </c>
      <c r="BI99" s="150">
        <f>IF(N99="nulová",J99,0)</f>
        <v>0</v>
      </c>
      <c r="BJ99" s="16" t="s">
        <v>82</v>
      </c>
      <c r="BK99" s="150">
        <f>ROUND(I99*H99,2)</f>
        <v>0</v>
      </c>
      <c r="BL99" s="16" t="s">
        <v>130</v>
      </c>
      <c r="BM99" s="16" t="s">
        <v>149</v>
      </c>
    </row>
    <row r="100" spans="2:65" s="1" customFormat="1" ht="14.4" customHeight="1">
      <c r="B100" s="138"/>
      <c r="C100" s="139" t="s">
        <v>150</v>
      </c>
      <c r="D100" s="139" t="s">
        <v>126</v>
      </c>
      <c r="E100" s="140" t="s">
        <v>151</v>
      </c>
      <c r="F100" s="141" t="s">
        <v>152</v>
      </c>
      <c r="G100" s="142" t="s">
        <v>153</v>
      </c>
      <c r="H100" s="143">
        <v>282.01400000000001</v>
      </c>
      <c r="I100" s="144"/>
      <c r="J100" s="145">
        <f>ROUND(I100*H100,2)</f>
        <v>0</v>
      </c>
      <c r="K100" s="141" t="s">
        <v>3</v>
      </c>
      <c r="L100" s="30"/>
      <c r="M100" s="146" t="s">
        <v>3</v>
      </c>
      <c r="N100" s="147" t="s">
        <v>45</v>
      </c>
      <c r="O100" s="49"/>
      <c r="P100" s="148">
        <f>O100*H100</f>
        <v>0</v>
      </c>
      <c r="Q100" s="148">
        <v>0</v>
      </c>
      <c r="R100" s="148">
        <f>Q100*H100</f>
        <v>0</v>
      </c>
      <c r="S100" s="148">
        <v>0</v>
      </c>
      <c r="T100" s="149">
        <f>S100*H100</f>
        <v>0</v>
      </c>
      <c r="AR100" s="16" t="s">
        <v>130</v>
      </c>
      <c r="AT100" s="16" t="s">
        <v>126</v>
      </c>
      <c r="AU100" s="16" t="s">
        <v>84</v>
      </c>
      <c r="AY100" s="16" t="s">
        <v>123</v>
      </c>
      <c r="BE100" s="150">
        <f>IF(N100="základní",J100,0)</f>
        <v>0</v>
      </c>
      <c r="BF100" s="150">
        <f>IF(N100="snížená",J100,0)</f>
        <v>0</v>
      </c>
      <c r="BG100" s="150">
        <f>IF(N100="zákl. přenesená",J100,0)</f>
        <v>0</v>
      </c>
      <c r="BH100" s="150">
        <f>IF(N100="sníž. přenesená",J100,0)</f>
        <v>0</v>
      </c>
      <c r="BI100" s="150">
        <f>IF(N100="nulová",J100,0)</f>
        <v>0</v>
      </c>
      <c r="BJ100" s="16" t="s">
        <v>82</v>
      </c>
      <c r="BK100" s="150">
        <f>ROUND(I100*H100,2)</f>
        <v>0</v>
      </c>
      <c r="BL100" s="16" t="s">
        <v>130</v>
      </c>
      <c r="BM100" s="16" t="s">
        <v>154</v>
      </c>
    </row>
    <row r="101" spans="2:65" s="11" customFormat="1" ht="10.199999999999999">
      <c r="B101" s="151"/>
      <c r="D101" s="152" t="s">
        <v>132</v>
      </c>
      <c r="E101" s="153" t="s">
        <v>3</v>
      </c>
      <c r="F101" s="154" t="s">
        <v>155</v>
      </c>
      <c r="H101" s="155">
        <v>282.01400000000001</v>
      </c>
      <c r="I101" s="156"/>
      <c r="L101" s="151"/>
      <c r="M101" s="157"/>
      <c r="N101" s="158"/>
      <c r="O101" s="158"/>
      <c r="P101" s="158"/>
      <c r="Q101" s="158"/>
      <c r="R101" s="158"/>
      <c r="S101" s="158"/>
      <c r="T101" s="159"/>
      <c r="AT101" s="153" t="s">
        <v>132</v>
      </c>
      <c r="AU101" s="153" t="s">
        <v>84</v>
      </c>
      <c r="AV101" s="11" t="s">
        <v>84</v>
      </c>
      <c r="AW101" s="11" t="s">
        <v>35</v>
      </c>
      <c r="AX101" s="11" t="s">
        <v>74</v>
      </c>
      <c r="AY101" s="153" t="s">
        <v>123</v>
      </c>
    </row>
    <row r="102" spans="2:65" s="12" customFormat="1" ht="10.199999999999999">
      <c r="B102" s="160"/>
      <c r="D102" s="152" t="s">
        <v>132</v>
      </c>
      <c r="E102" s="161" t="s">
        <v>3</v>
      </c>
      <c r="F102" s="162" t="s">
        <v>134</v>
      </c>
      <c r="H102" s="163">
        <v>282.01400000000001</v>
      </c>
      <c r="I102" s="164"/>
      <c r="L102" s="160"/>
      <c r="M102" s="165"/>
      <c r="N102" s="166"/>
      <c r="O102" s="166"/>
      <c r="P102" s="166"/>
      <c r="Q102" s="166"/>
      <c r="R102" s="166"/>
      <c r="S102" s="166"/>
      <c r="T102" s="167"/>
      <c r="AT102" s="161" t="s">
        <v>132</v>
      </c>
      <c r="AU102" s="161" t="s">
        <v>84</v>
      </c>
      <c r="AV102" s="12" t="s">
        <v>130</v>
      </c>
      <c r="AW102" s="12" t="s">
        <v>35</v>
      </c>
      <c r="AX102" s="12" t="s">
        <v>82</v>
      </c>
      <c r="AY102" s="161" t="s">
        <v>123</v>
      </c>
    </row>
    <row r="103" spans="2:65" s="1" customFormat="1" ht="20.399999999999999" customHeight="1">
      <c r="B103" s="138"/>
      <c r="C103" s="139" t="s">
        <v>156</v>
      </c>
      <c r="D103" s="139" t="s">
        <v>126</v>
      </c>
      <c r="E103" s="140" t="s">
        <v>157</v>
      </c>
      <c r="F103" s="141" t="s">
        <v>158</v>
      </c>
      <c r="G103" s="142" t="s">
        <v>129</v>
      </c>
      <c r="H103" s="143">
        <v>1880.09</v>
      </c>
      <c r="I103" s="144"/>
      <c r="J103" s="145">
        <f>ROUND(I103*H103,2)</f>
        <v>0</v>
      </c>
      <c r="K103" s="141" t="s">
        <v>137</v>
      </c>
      <c r="L103" s="30"/>
      <c r="M103" s="146" t="s">
        <v>3</v>
      </c>
      <c r="N103" s="147" t="s">
        <v>45</v>
      </c>
      <c r="O103" s="49"/>
      <c r="P103" s="148">
        <f>O103*H103</f>
        <v>0</v>
      </c>
      <c r="Q103" s="148">
        <v>0</v>
      </c>
      <c r="R103" s="148">
        <f>Q103*H103</f>
        <v>0</v>
      </c>
      <c r="S103" s="148">
        <v>0</v>
      </c>
      <c r="T103" s="149">
        <f>S103*H103</f>
        <v>0</v>
      </c>
      <c r="AR103" s="16" t="s">
        <v>130</v>
      </c>
      <c r="AT103" s="16" t="s">
        <v>126</v>
      </c>
      <c r="AU103" s="16" t="s">
        <v>84</v>
      </c>
      <c r="AY103" s="16" t="s">
        <v>123</v>
      </c>
      <c r="BE103" s="150">
        <f>IF(N103="základní",J103,0)</f>
        <v>0</v>
      </c>
      <c r="BF103" s="150">
        <f>IF(N103="snížená",J103,0)</f>
        <v>0</v>
      </c>
      <c r="BG103" s="150">
        <f>IF(N103="zákl. přenesená",J103,0)</f>
        <v>0</v>
      </c>
      <c r="BH103" s="150">
        <f>IF(N103="sníž. přenesená",J103,0)</f>
        <v>0</v>
      </c>
      <c r="BI103" s="150">
        <f>IF(N103="nulová",J103,0)</f>
        <v>0</v>
      </c>
      <c r="BJ103" s="16" t="s">
        <v>82</v>
      </c>
      <c r="BK103" s="150">
        <f>ROUND(I103*H103,2)</f>
        <v>0</v>
      </c>
      <c r="BL103" s="16" t="s">
        <v>130</v>
      </c>
      <c r="BM103" s="16" t="s">
        <v>159</v>
      </c>
    </row>
    <row r="104" spans="2:65" s="1" customFormat="1" ht="20.399999999999999" customHeight="1">
      <c r="B104" s="138"/>
      <c r="C104" s="139" t="s">
        <v>160</v>
      </c>
      <c r="D104" s="139" t="s">
        <v>126</v>
      </c>
      <c r="E104" s="140" t="s">
        <v>161</v>
      </c>
      <c r="F104" s="141" t="s">
        <v>162</v>
      </c>
      <c r="G104" s="142" t="s">
        <v>129</v>
      </c>
      <c r="H104" s="143">
        <v>1880.09</v>
      </c>
      <c r="I104" s="144"/>
      <c r="J104" s="145">
        <f>ROUND(I104*H104,2)</f>
        <v>0</v>
      </c>
      <c r="K104" s="141" t="s">
        <v>137</v>
      </c>
      <c r="L104" s="30"/>
      <c r="M104" s="146" t="s">
        <v>3</v>
      </c>
      <c r="N104" s="147" t="s">
        <v>45</v>
      </c>
      <c r="O104" s="49"/>
      <c r="P104" s="148">
        <f>O104*H104</f>
        <v>0</v>
      </c>
      <c r="Q104" s="148">
        <v>0</v>
      </c>
      <c r="R104" s="148">
        <f>Q104*H104</f>
        <v>0</v>
      </c>
      <c r="S104" s="148">
        <v>0</v>
      </c>
      <c r="T104" s="149">
        <f>S104*H104</f>
        <v>0</v>
      </c>
      <c r="AR104" s="16" t="s">
        <v>130</v>
      </c>
      <c r="AT104" s="16" t="s">
        <v>126</v>
      </c>
      <c r="AU104" s="16" t="s">
        <v>84</v>
      </c>
      <c r="AY104" s="16" t="s">
        <v>123</v>
      </c>
      <c r="BE104" s="150">
        <f>IF(N104="základní",J104,0)</f>
        <v>0</v>
      </c>
      <c r="BF104" s="150">
        <f>IF(N104="snížená",J104,0)</f>
        <v>0</v>
      </c>
      <c r="BG104" s="150">
        <f>IF(N104="zákl. přenesená",J104,0)</f>
        <v>0</v>
      </c>
      <c r="BH104" s="150">
        <f>IF(N104="sníž. přenesená",J104,0)</f>
        <v>0</v>
      </c>
      <c r="BI104" s="150">
        <f>IF(N104="nulová",J104,0)</f>
        <v>0</v>
      </c>
      <c r="BJ104" s="16" t="s">
        <v>82</v>
      </c>
      <c r="BK104" s="150">
        <f>ROUND(I104*H104,2)</f>
        <v>0</v>
      </c>
      <c r="BL104" s="16" t="s">
        <v>130</v>
      </c>
      <c r="BM104" s="16" t="s">
        <v>163</v>
      </c>
    </row>
    <row r="105" spans="2:65" s="1" customFormat="1" ht="20.399999999999999" customHeight="1">
      <c r="B105" s="138"/>
      <c r="C105" s="168" t="s">
        <v>164</v>
      </c>
      <c r="D105" s="168" t="s">
        <v>165</v>
      </c>
      <c r="E105" s="169" t="s">
        <v>166</v>
      </c>
      <c r="F105" s="170" t="s">
        <v>167</v>
      </c>
      <c r="G105" s="171" t="s">
        <v>168</v>
      </c>
      <c r="H105" s="172">
        <v>56.402999999999999</v>
      </c>
      <c r="I105" s="173"/>
      <c r="J105" s="174">
        <f>ROUND(I105*H105,2)</f>
        <v>0</v>
      </c>
      <c r="K105" s="170" t="s">
        <v>137</v>
      </c>
      <c r="L105" s="175"/>
      <c r="M105" s="176" t="s">
        <v>3</v>
      </c>
      <c r="N105" s="177" t="s">
        <v>45</v>
      </c>
      <c r="O105" s="49"/>
      <c r="P105" s="148">
        <f>O105*H105</f>
        <v>0</v>
      </c>
      <c r="Q105" s="148">
        <v>1E-3</v>
      </c>
      <c r="R105" s="148">
        <f>Q105*H105</f>
        <v>5.6403000000000002E-2</v>
      </c>
      <c r="S105" s="148">
        <v>0</v>
      </c>
      <c r="T105" s="149">
        <f>S105*H105</f>
        <v>0</v>
      </c>
      <c r="AR105" s="16" t="s">
        <v>169</v>
      </c>
      <c r="AT105" s="16" t="s">
        <v>165</v>
      </c>
      <c r="AU105" s="16" t="s">
        <v>84</v>
      </c>
      <c r="AY105" s="16" t="s">
        <v>123</v>
      </c>
      <c r="BE105" s="150">
        <f>IF(N105="základní",J105,0)</f>
        <v>0</v>
      </c>
      <c r="BF105" s="150">
        <f>IF(N105="snížená",J105,0)</f>
        <v>0</v>
      </c>
      <c r="BG105" s="150">
        <f>IF(N105="zákl. přenesená",J105,0)</f>
        <v>0</v>
      </c>
      <c r="BH105" s="150">
        <f>IF(N105="sníž. přenesená",J105,0)</f>
        <v>0</v>
      </c>
      <c r="BI105" s="150">
        <f>IF(N105="nulová",J105,0)</f>
        <v>0</v>
      </c>
      <c r="BJ105" s="16" t="s">
        <v>82</v>
      </c>
      <c r="BK105" s="150">
        <f>ROUND(I105*H105,2)</f>
        <v>0</v>
      </c>
      <c r="BL105" s="16" t="s">
        <v>130</v>
      </c>
      <c r="BM105" s="16" t="s">
        <v>170</v>
      </c>
    </row>
    <row r="106" spans="2:65" s="11" customFormat="1" ht="10.199999999999999">
      <c r="B106" s="151"/>
      <c r="D106" s="152" t="s">
        <v>132</v>
      </c>
      <c r="F106" s="154" t="s">
        <v>171</v>
      </c>
      <c r="H106" s="155">
        <v>56.402999999999999</v>
      </c>
      <c r="I106" s="156"/>
      <c r="L106" s="151"/>
      <c r="M106" s="157"/>
      <c r="N106" s="158"/>
      <c r="O106" s="158"/>
      <c r="P106" s="158"/>
      <c r="Q106" s="158"/>
      <c r="R106" s="158"/>
      <c r="S106" s="158"/>
      <c r="T106" s="159"/>
      <c r="AT106" s="153" t="s">
        <v>132</v>
      </c>
      <c r="AU106" s="153" t="s">
        <v>84</v>
      </c>
      <c r="AV106" s="11" t="s">
        <v>84</v>
      </c>
      <c r="AW106" s="11" t="s">
        <v>4</v>
      </c>
      <c r="AX106" s="11" t="s">
        <v>82</v>
      </c>
      <c r="AY106" s="153" t="s">
        <v>123</v>
      </c>
    </row>
    <row r="107" spans="2:65" s="1" customFormat="1" ht="20.399999999999999" customHeight="1">
      <c r="B107" s="138"/>
      <c r="C107" s="139" t="s">
        <v>172</v>
      </c>
      <c r="D107" s="139" t="s">
        <v>126</v>
      </c>
      <c r="E107" s="140" t="s">
        <v>173</v>
      </c>
      <c r="F107" s="141" t="s">
        <v>174</v>
      </c>
      <c r="G107" s="142" t="s">
        <v>129</v>
      </c>
      <c r="H107" s="143">
        <v>15040</v>
      </c>
      <c r="I107" s="144"/>
      <c r="J107" s="145">
        <f>ROUND(I107*H107,2)</f>
        <v>0</v>
      </c>
      <c r="K107" s="141" t="s">
        <v>137</v>
      </c>
      <c r="L107" s="30"/>
      <c r="M107" s="146" t="s">
        <v>3</v>
      </c>
      <c r="N107" s="147" t="s">
        <v>45</v>
      </c>
      <c r="O107" s="49"/>
      <c r="P107" s="148">
        <f>O107*H107</f>
        <v>0</v>
      </c>
      <c r="Q107" s="148">
        <v>0</v>
      </c>
      <c r="R107" s="148">
        <f>Q107*H107</f>
        <v>0</v>
      </c>
      <c r="S107" s="148">
        <v>0</v>
      </c>
      <c r="T107" s="149">
        <f>S107*H107</f>
        <v>0</v>
      </c>
      <c r="AR107" s="16" t="s">
        <v>130</v>
      </c>
      <c r="AT107" s="16" t="s">
        <v>126</v>
      </c>
      <c r="AU107" s="16" t="s">
        <v>84</v>
      </c>
      <c r="AY107" s="16" t="s">
        <v>123</v>
      </c>
      <c r="BE107" s="150">
        <f>IF(N107="základní",J107,0)</f>
        <v>0</v>
      </c>
      <c r="BF107" s="150">
        <f>IF(N107="snížená",J107,0)</f>
        <v>0</v>
      </c>
      <c r="BG107" s="150">
        <f>IF(N107="zákl. přenesená",J107,0)</f>
        <v>0</v>
      </c>
      <c r="BH107" s="150">
        <f>IF(N107="sníž. přenesená",J107,0)</f>
        <v>0</v>
      </c>
      <c r="BI107" s="150">
        <f>IF(N107="nulová",J107,0)</f>
        <v>0</v>
      </c>
      <c r="BJ107" s="16" t="s">
        <v>82</v>
      </c>
      <c r="BK107" s="150">
        <f>ROUND(I107*H107,2)</f>
        <v>0</v>
      </c>
      <c r="BL107" s="16" t="s">
        <v>130</v>
      </c>
      <c r="BM107" s="16" t="s">
        <v>175</v>
      </c>
    </row>
    <row r="108" spans="2:65" s="13" customFormat="1" ht="10.199999999999999">
      <c r="B108" s="178"/>
      <c r="D108" s="152" t="s">
        <v>132</v>
      </c>
      <c r="E108" s="179" t="s">
        <v>3</v>
      </c>
      <c r="F108" s="180" t="s">
        <v>176</v>
      </c>
      <c r="H108" s="179" t="s">
        <v>3</v>
      </c>
      <c r="I108" s="181"/>
      <c r="L108" s="178"/>
      <c r="M108" s="182"/>
      <c r="N108" s="183"/>
      <c r="O108" s="183"/>
      <c r="P108" s="183"/>
      <c r="Q108" s="183"/>
      <c r="R108" s="183"/>
      <c r="S108" s="183"/>
      <c r="T108" s="184"/>
      <c r="AT108" s="179" t="s">
        <v>132</v>
      </c>
      <c r="AU108" s="179" t="s">
        <v>84</v>
      </c>
      <c r="AV108" s="13" t="s">
        <v>82</v>
      </c>
      <c r="AW108" s="13" t="s">
        <v>35</v>
      </c>
      <c r="AX108" s="13" t="s">
        <v>74</v>
      </c>
      <c r="AY108" s="179" t="s">
        <v>123</v>
      </c>
    </row>
    <row r="109" spans="2:65" s="11" customFormat="1" ht="10.199999999999999">
      <c r="B109" s="151"/>
      <c r="D109" s="152" t="s">
        <v>132</v>
      </c>
      <c r="E109" s="153" t="s">
        <v>3</v>
      </c>
      <c r="F109" s="154" t="s">
        <v>177</v>
      </c>
      <c r="H109" s="155">
        <v>15040</v>
      </c>
      <c r="I109" s="156"/>
      <c r="L109" s="151"/>
      <c r="M109" s="157"/>
      <c r="N109" s="158"/>
      <c r="O109" s="158"/>
      <c r="P109" s="158"/>
      <c r="Q109" s="158"/>
      <c r="R109" s="158"/>
      <c r="S109" s="158"/>
      <c r="T109" s="159"/>
      <c r="AT109" s="153" t="s">
        <v>132</v>
      </c>
      <c r="AU109" s="153" t="s">
        <v>84</v>
      </c>
      <c r="AV109" s="11" t="s">
        <v>84</v>
      </c>
      <c r="AW109" s="11" t="s">
        <v>35</v>
      </c>
      <c r="AX109" s="11" t="s">
        <v>74</v>
      </c>
      <c r="AY109" s="153" t="s">
        <v>123</v>
      </c>
    </row>
    <row r="110" spans="2:65" s="12" customFormat="1" ht="10.199999999999999">
      <c r="B110" s="160"/>
      <c r="D110" s="152" t="s">
        <v>132</v>
      </c>
      <c r="E110" s="161" t="s">
        <v>3</v>
      </c>
      <c r="F110" s="162" t="s">
        <v>134</v>
      </c>
      <c r="H110" s="163">
        <v>15040</v>
      </c>
      <c r="I110" s="164"/>
      <c r="L110" s="160"/>
      <c r="M110" s="165"/>
      <c r="N110" s="166"/>
      <c r="O110" s="166"/>
      <c r="P110" s="166"/>
      <c r="Q110" s="166"/>
      <c r="R110" s="166"/>
      <c r="S110" s="166"/>
      <c r="T110" s="167"/>
      <c r="AT110" s="161" t="s">
        <v>132</v>
      </c>
      <c r="AU110" s="161" t="s">
        <v>84</v>
      </c>
      <c r="AV110" s="12" t="s">
        <v>130</v>
      </c>
      <c r="AW110" s="12" t="s">
        <v>35</v>
      </c>
      <c r="AX110" s="12" t="s">
        <v>82</v>
      </c>
      <c r="AY110" s="161" t="s">
        <v>123</v>
      </c>
    </row>
    <row r="111" spans="2:65" s="1" customFormat="1" ht="20.399999999999999" customHeight="1">
      <c r="B111" s="138"/>
      <c r="C111" s="139" t="s">
        <v>178</v>
      </c>
      <c r="D111" s="139" t="s">
        <v>126</v>
      </c>
      <c r="E111" s="140" t="s">
        <v>179</v>
      </c>
      <c r="F111" s="141" t="s">
        <v>180</v>
      </c>
      <c r="G111" s="142" t="s">
        <v>129</v>
      </c>
      <c r="H111" s="143">
        <v>613.45000000000005</v>
      </c>
      <c r="I111" s="144"/>
      <c r="J111" s="145">
        <f>ROUND(I111*H111,2)</f>
        <v>0</v>
      </c>
      <c r="K111" s="141" t="s">
        <v>137</v>
      </c>
      <c r="L111" s="30"/>
      <c r="M111" s="146" t="s">
        <v>3</v>
      </c>
      <c r="N111" s="147" t="s">
        <v>45</v>
      </c>
      <c r="O111" s="49"/>
      <c r="P111" s="148">
        <f>O111*H111</f>
        <v>0</v>
      </c>
      <c r="Q111" s="148">
        <v>0</v>
      </c>
      <c r="R111" s="148">
        <f>Q111*H111</f>
        <v>0</v>
      </c>
      <c r="S111" s="148">
        <v>0</v>
      </c>
      <c r="T111" s="149">
        <f>S111*H111</f>
        <v>0</v>
      </c>
      <c r="AR111" s="16" t="s">
        <v>130</v>
      </c>
      <c r="AT111" s="16" t="s">
        <v>126</v>
      </c>
      <c r="AU111" s="16" t="s">
        <v>84</v>
      </c>
      <c r="AY111" s="16" t="s">
        <v>123</v>
      </c>
      <c r="BE111" s="150">
        <f>IF(N111="základní",J111,0)</f>
        <v>0</v>
      </c>
      <c r="BF111" s="150">
        <f>IF(N111="snížená",J111,0)</f>
        <v>0</v>
      </c>
      <c r="BG111" s="150">
        <f>IF(N111="zákl. přenesená",J111,0)</f>
        <v>0</v>
      </c>
      <c r="BH111" s="150">
        <f>IF(N111="sníž. přenesená",J111,0)</f>
        <v>0</v>
      </c>
      <c r="BI111" s="150">
        <f>IF(N111="nulová",J111,0)</f>
        <v>0</v>
      </c>
      <c r="BJ111" s="16" t="s">
        <v>82</v>
      </c>
      <c r="BK111" s="150">
        <f>ROUND(I111*H111,2)</f>
        <v>0</v>
      </c>
      <c r="BL111" s="16" t="s">
        <v>130</v>
      </c>
      <c r="BM111" s="16" t="s">
        <v>181</v>
      </c>
    </row>
    <row r="112" spans="2:65" s="13" customFormat="1" ht="10.199999999999999">
      <c r="B112" s="178"/>
      <c r="D112" s="152" t="s">
        <v>132</v>
      </c>
      <c r="E112" s="179" t="s">
        <v>3</v>
      </c>
      <c r="F112" s="180" t="s">
        <v>176</v>
      </c>
      <c r="H112" s="179" t="s">
        <v>3</v>
      </c>
      <c r="I112" s="181"/>
      <c r="L112" s="178"/>
      <c r="M112" s="182"/>
      <c r="N112" s="183"/>
      <c r="O112" s="183"/>
      <c r="P112" s="183"/>
      <c r="Q112" s="183"/>
      <c r="R112" s="183"/>
      <c r="S112" s="183"/>
      <c r="T112" s="184"/>
      <c r="AT112" s="179" t="s">
        <v>132</v>
      </c>
      <c r="AU112" s="179" t="s">
        <v>84</v>
      </c>
      <c r="AV112" s="13" t="s">
        <v>82</v>
      </c>
      <c r="AW112" s="13" t="s">
        <v>35</v>
      </c>
      <c r="AX112" s="13" t="s">
        <v>74</v>
      </c>
      <c r="AY112" s="179" t="s">
        <v>123</v>
      </c>
    </row>
    <row r="113" spans="2:65" s="11" customFormat="1" ht="10.199999999999999">
      <c r="B113" s="151"/>
      <c r="D113" s="152" t="s">
        <v>132</v>
      </c>
      <c r="E113" s="153" t="s">
        <v>3</v>
      </c>
      <c r="F113" s="154" t="s">
        <v>182</v>
      </c>
      <c r="H113" s="155">
        <v>613.45000000000005</v>
      </c>
      <c r="I113" s="156"/>
      <c r="L113" s="151"/>
      <c r="M113" s="157"/>
      <c r="N113" s="158"/>
      <c r="O113" s="158"/>
      <c r="P113" s="158"/>
      <c r="Q113" s="158"/>
      <c r="R113" s="158"/>
      <c r="S113" s="158"/>
      <c r="T113" s="159"/>
      <c r="AT113" s="153" t="s">
        <v>132</v>
      </c>
      <c r="AU113" s="153" t="s">
        <v>84</v>
      </c>
      <c r="AV113" s="11" t="s">
        <v>84</v>
      </c>
      <c r="AW113" s="11" t="s">
        <v>35</v>
      </c>
      <c r="AX113" s="11" t="s">
        <v>74</v>
      </c>
      <c r="AY113" s="153" t="s">
        <v>123</v>
      </c>
    </row>
    <row r="114" spans="2:65" s="12" customFormat="1" ht="10.199999999999999">
      <c r="B114" s="160"/>
      <c r="D114" s="152" t="s">
        <v>132</v>
      </c>
      <c r="E114" s="161" t="s">
        <v>3</v>
      </c>
      <c r="F114" s="162" t="s">
        <v>134</v>
      </c>
      <c r="H114" s="163">
        <v>613.45000000000005</v>
      </c>
      <c r="I114" s="164"/>
      <c r="L114" s="160"/>
      <c r="M114" s="165"/>
      <c r="N114" s="166"/>
      <c r="O114" s="166"/>
      <c r="P114" s="166"/>
      <c r="Q114" s="166"/>
      <c r="R114" s="166"/>
      <c r="S114" s="166"/>
      <c r="T114" s="167"/>
      <c r="AT114" s="161" t="s">
        <v>132</v>
      </c>
      <c r="AU114" s="161" t="s">
        <v>84</v>
      </c>
      <c r="AV114" s="12" t="s">
        <v>130</v>
      </c>
      <c r="AW114" s="12" t="s">
        <v>35</v>
      </c>
      <c r="AX114" s="12" t="s">
        <v>82</v>
      </c>
      <c r="AY114" s="161" t="s">
        <v>123</v>
      </c>
    </row>
    <row r="115" spans="2:65" s="10" customFormat="1" ht="22.8" customHeight="1">
      <c r="B115" s="125"/>
      <c r="D115" s="126" t="s">
        <v>73</v>
      </c>
      <c r="E115" s="136" t="s">
        <v>84</v>
      </c>
      <c r="F115" s="136" t="s">
        <v>183</v>
      </c>
      <c r="I115" s="128"/>
      <c r="J115" s="137">
        <f>BK115</f>
        <v>0</v>
      </c>
      <c r="L115" s="125"/>
      <c r="M115" s="130"/>
      <c r="N115" s="131"/>
      <c r="O115" s="131"/>
      <c r="P115" s="132">
        <v>0</v>
      </c>
      <c r="Q115" s="131"/>
      <c r="R115" s="132">
        <v>0</v>
      </c>
      <c r="S115" s="131"/>
      <c r="T115" s="133">
        <v>0</v>
      </c>
      <c r="AR115" s="126" t="s">
        <v>82</v>
      </c>
      <c r="AT115" s="134" t="s">
        <v>73</v>
      </c>
      <c r="AU115" s="134" t="s">
        <v>82</v>
      </c>
      <c r="AY115" s="126" t="s">
        <v>123</v>
      </c>
      <c r="BK115" s="135">
        <v>0</v>
      </c>
    </row>
    <row r="116" spans="2:65" s="10" customFormat="1" ht="22.8" customHeight="1">
      <c r="B116" s="125"/>
      <c r="D116" s="126" t="s">
        <v>73</v>
      </c>
      <c r="E116" s="136" t="s">
        <v>184</v>
      </c>
      <c r="F116" s="136" t="s">
        <v>185</v>
      </c>
      <c r="I116" s="128"/>
      <c r="J116" s="137">
        <f>BK116</f>
        <v>0</v>
      </c>
      <c r="L116" s="125"/>
      <c r="M116" s="130"/>
      <c r="N116" s="131"/>
      <c r="O116" s="131"/>
      <c r="P116" s="132">
        <f>SUM(P117:P125)</f>
        <v>0</v>
      </c>
      <c r="Q116" s="131"/>
      <c r="R116" s="132">
        <f>SUM(R117:R125)</f>
        <v>6.0984319999999999</v>
      </c>
      <c r="S116" s="131"/>
      <c r="T116" s="133">
        <f>SUM(T117:T125)</f>
        <v>0</v>
      </c>
      <c r="AR116" s="126" t="s">
        <v>82</v>
      </c>
      <c r="AT116" s="134" t="s">
        <v>73</v>
      </c>
      <c r="AU116" s="134" t="s">
        <v>82</v>
      </c>
      <c r="AY116" s="126" t="s">
        <v>123</v>
      </c>
      <c r="BK116" s="135">
        <f>SUM(BK117:BK125)</f>
        <v>0</v>
      </c>
    </row>
    <row r="117" spans="2:65" s="1" customFormat="1" ht="14.4" customHeight="1">
      <c r="B117" s="138"/>
      <c r="C117" s="139" t="s">
        <v>186</v>
      </c>
      <c r="D117" s="139" t="s">
        <v>126</v>
      </c>
      <c r="E117" s="140" t="s">
        <v>187</v>
      </c>
      <c r="F117" s="141" t="s">
        <v>188</v>
      </c>
      <c r="G117" s="142" t="s">
        <v>189</v>
      </c>
      <c r="H117" s="143">
        <v>96</v>
      </c>
      <c r="I117" s="144"/>
      <c r="J117" s="145">
        <f>ROUND(I117*H117,2)</f>
        <v>0</v>
      </c>
      <c r="K117" s="141" t="s">
        <v>3</v>
      </c>
      <c r="L117" s="30"/>
      <c r="M117" s="146" t="s">
        <v>3</v>
      </c>
      <c r="N117" s="147" t="s">
        <v>45</v>
      </c>
      <c r="O117" s="49"/>
      <c r="P117" s="148">
        <f>O117*H117</f>
        <v>0</v>
      </c>
      <c r="Q117" s="148">
        <v>6.9999999999999999E-4</v>
      </c>
      <c r="R117" s="148">
        <f>Q117*H117</f>
        <v>6.7199999999999996E-2</v>
      </c>
      <c r="S117" s="148">
        <v>0</v>
      </c>
      <c r="T117" s="149">
        <f>S117*H117</f>
        <v>0</v>
      </c>
      <c r="AR117" s="16" t="s">
        <v>130</v>
      </c>
      <c r="AT117" s="16" t="s">
        <v>126</v>
      </c>
      <c r="AU117" s="16" t="s">
        <v>84</v>
      </c>
      <c r="AY117" s="16" t="s">
        <v>123</v>
      </c>
      <c r="BE117" s="150">
        <f>IF(N117="základní",J117,0)</f>
        <v>0</v>
      </c>
      <c r="BF117" s="150">
        <f>IF(N117="snížená",J117,0)</f>
        <v>0</v>
      </c>
      <c r="BG117" s="150">
        <f>IF(N117="zákl. přenesená",J117,0)</f>
        <v>0</v>
      </c>
      <c r="BH117" s="150">
        <f>IF(N117="sníž. přenesená",J117,0)</f>
        <v>0</v>
      </c>
      <c r="BI117" s="150">
        <f>IF(N117="nulová",J117,0)</f>
        <v>0</v>
      </c>
      <c r="BJ117" s="16" t="s">
        <v>82</v>
      </c>
      <c r="BK117" s="150">
        <f>ROUND(I117*H117,2)</f>
        <v>0</v>
      </c>
      <c r="BL117" s="16" t="s">
        <v>130</v>
      </c>
      <c r="BM117" s="16" t="s">
        <v>190</v>
      </c>
    </row>
    <row r="118" spans="2:65" s="1" customFormat="1" ht="20.399999999999999" customHeight="1">
      <c r="B118" s="138"/>
      <c r="C118" s="139" t="s">
        <v>191</v>
      </c>
      <c r="D118" s="139" t="s">
        <v>126</v>
      </c>
      <c r="E118" s="140" t="s">
        <v>192</v>
      </c>
      <c r="F118" s="141" t="s">
        <v>193</v>
      </c>
      <c r="G118" s="142" t="s">
        <v>153</v>
      </c>
      <c r="H118" s="143">
        <v>0.5</v>
      </c>
      <c r="I118" s="144"/>
      <c r="J118" s="145">
        <f>ROUND(I118*H118,2)</f>
        <v>0</v>
      </c>
      <c r="K118" s="141" t="s">
        <v>137</v>
      </c>
      <c r="L118" s="30"/>
      <c r="M118" s="146" t="s">
        <v>3</v>
      </c>
      <c r="N118" s="147" t="s">
        <v>45</v>
      </c>
      <c r="O118" s="49"/>
      <c r="P118" s="148">
        <f>O118*H118</f>
        <v>0</v>
      </c>
      <c r="Q118" s="148">
        <v>0</v>
      </c>
      <c r="R118" s="148">
        <f>Q118*H118</f>
        <v>0</v>
      </c>
      <c r="S118" s="148">
        <v>0</v>
      </c>
      <c r="T118" s="149">
        <f>S118*H118</f>
        <v>0</v>
      </c>
      <c r="AR118" s="16" t="s">
        <v>130</v>
      </c>
      <c r="AT118" s="16" t="s">
        <v>126</v>
      </c>
      <c r="AU118" s="16" t="s">
        <v>84</v>
      </c>
      <c r="AY118" s="16" t="s">
        <v>123</v>
      </c>
      <c r="BE118" s="150">
        <f>IF(N118="základní",J118,0)</f>
        <v>0</v>
      </c>
      <c r="BF118" s="150">
        <f>IF(N118="snížená",J118,0)</f>
        <v>0</v>
      </c>
      <c r="BG118" s="150">
        <f>IF(N118="zákl. přenesená",J118,0)</f>
        <v>0</v>
      </c>
      <c r="BH118" s="150">
        <f>IF(N118="sníž. přenesená",J118,0)</f>
        <v>0</v>
      </c>
      <c r="BI118" s="150">
        <f>IF(N118="nulová",J118,0)</f>
        <v>0</v>
      </c>
      <c r="BJ118" s="16" t="s">
        <v>82</v>
      </c>
      <c r="BK118" s="150">
        <f>ROUND(I118*H118,2)</f>
        <v>0</v>
      </c>
      <c r="BL118" s="16" t="s">
        <v>130</v>
      </c>
      <c r="BM118" s="16" t="s">
        <v>194</v>
      </c>
    </row>
    <row r="119" spans="2:65" s="1" customFormat="1" ht="20.399999999999999" customHeight="1">
      <c r="B119" s="138"/>
      <c r="C119" s="139" t="s">
        <v>195</v>
      </c>
      <c r="D119" s="139" t="s">
        <v>126</v>
      </c>
      <c r="E119" s="140" t="s">
        <v>196</v>
      </c>
      <c r="F119" s="141" t="s">
        <v>197</v>
      </c>
      <c r="G119" s="142" t="s">
        <v>129</v>
      </c>
      <c r="H119" s="143">
        <v>2.2000000000000002</v>
      </c>
      <c r="I119" s="144"/>
      <c r="J119" s="145">
        <f>ROUND(I119*H119,2)</f>
        <v>0</v>
      </c>
      <c r="K119" s="141" t="s">
        <v>137</v>
      </c>
      <c r="L119" s="30"/>
      <c r="M119" s="146" t="s">
        <v>3</v>
      </c>
      <c r="N119" s="147" t="s">
        <v>45</v>
      </c>
      <c r="O119" s="49"/>
      <c r="P119" s="148">
        <f>O119*H119</f>
        <v>0</v>
      </c>
      <c r="Q119" s="148">
        <v>4.1739999999999999E-2</v>
      </c>
      <c r="R119" s="148">
        <f>Q119*H119</f>
        <v>9.1828000000000007E-2</v>
      </c>
      <c r="S119" s="148">
        <v>0</v>
      </c>
      <c r="T119" s="149">
        <f>S119*H119</f>
        <v>0</v>
      </c>
      <c r="AR119" s="16" t="s">
        <v>130</v>
      </c>
      <c r="AT119" s="16" t="s">
        <v>126</v>
      </c>
      <c r="AU119" s="16" t="s">
        <v>84</v>
      </c>
      <c r="AY119" s="16" t="s">
        <v>123</v>
      </c>
      <c r="BE119" s="150">
        <f>IF(N119="základní",J119,0)</f>
        <v>0</v>
      </c>
      <c r="BF119" s="150">
        <f>IF(N119="snížená",J119,0)</f>
        <v>0</v>
      </c>
      <c r="BG119" s="150">
        <f>IF(N119="zákl. přenesená",J119,0)</f>
        <v>0</v>
      </c>
      <c r="BH119" s="150">
        <f>IF(N119="sníž. přenesená",J119,0)</f>
        <v>0</v>
      </c>
      <c r="BI119" s="150">
        <f>IF(N119="nulová",J119,0)</f>
        <v>0</v>
      </c>
      <c r="BJ119" s="16" t="s">
        <v>82</v>
      </c>
      <c r="BK119" s="150">
        <f>ROUND(I119*H119,2)</f>
        <v>0</v>
      </c>
      <c r="BL119" s="16" t="s">
        <v>130</v>
      </c>
      <c r="BM119" s="16" t="s">
        <v>198</v>
      </c>
    </row>
    <row r="120" spans="2:65" s="11" customFormat="1" ht="10.199999999999999">
      <c r="B120" s="151"/>
      <c r="D120" s="152" t="s">
        <v>132</v>
      </c>
      <c r="E120" s="153" t="s">
        <v>3</v>
      </c>
      <c r="F120" s="154" t="s">
        <v>199</v>
      </c>
      <c r="H120" s="155">
        <v>2.2000000000000002</v>
      </c>
      <c r="I120" s="156"/>
      <c r="L120" s="151"/>
      <c r="M120" s="157"/>
      <c r="N120" s="158"/>
      <c r="O120" s="158"/>
      <c r="P120" s="158"/>
      <c r="Q120" s="158"/>
      <c r="R120" s="158"/>
      <c r="S120" s="158"/>
      <c r="T120" s="159"/>
      <c r="AT120" s="153" t="s">
        <v>132</v>
      </c>
      <c r="AU120" s="153" t="s">
        <v>84</v>
      </c>
      <c r="AV120" s="11" t="s">
        <v>84</v>
      </c>
      <c r="AW120" s="11" t="s">
        <v>35</v>
      </c>
      <c r="AX120" s="11" t="s">
        <v>74</v>
      </c>
      <c r="AY120" s="153" t="s">
        <v>123</v>
      </c>
    </row>
    <row r="121" spans="2:65" s="12" customFormat="1" ht="10.199999999999999">
      <c r="B121" s="160"/>
      <c r="D121" s="152" t="s">
        <v>132</v>
      </c>
      <c r="E121" s="161" t="s">
        <v>3</v>
      </c>
      <c r="F121" s="162" t="s">
        <v>134</v>
      </c>
      <c r="H121" s="163">
        <v>2.2000000000000002</v>
      </c>
      <c r="I121" s="164"/>
      <c r="L121" s="160"/>
      <c r="M121" s="165"/>
      <c r="N121" s="166"/>
      <c r="O121" s="166"/>
      <c r="P121" s="166"/>
      <c r="Q121" s="166"/>
      <c r="R121" s="166"/>
      <c r="S121" s="166"/>
      <c r="T121" s="167"/>
      <c r="AT121" s="161" t="s">
        <v>132</v>
      </c>
      <c r="AU121" s="161" t="s">
        <v>84</v>
      </c>
      <c r="AV121" s="12" t="s">
        <v>130</v>
      </c>
      <c r="AW121" s="12" t="s">
        <v>35</v>
      </c>
      <c r="AX121" s="12" t="s">
        <v>82</v>
      </c>
      <c r="AY121" s="161" t="s">
        <v>123</v>
      </c>
    </row>
    <row r="122" spans="2:65" s="1" customFormat="1" ht="20.399999999999999" customHeight="1">
      <c r="B122" s="138"/>
      <c r="C122" s="139" t="s">
        <v>200</v>
      </c>
      <c r="D122" s="139" t="s">
        <v>126</v>
      </c>
      <c r="E122" s="140" t="s">
        <v>201</v>
      </c>
      <c r="F122" s="141" t="s">
        <v>202</v>
      </c>
      <c r="G122" s="142" t="s">
        <v>129</v>
      </c>
      <c r="H122" s="143">
        <v>2.2000000000000002</v>
      </c>
      <c r="I122" s="144"/>
      <c r="J122" s="145">
        <f>ROUND(I122*H122,2)</f>
        <v>0</v>
      </c>
      <c r="K122" s="141" t="s">
        <v>137</v>
      </c>
      <c r="L122" s="30"/>
      <c r="M122" s="146" t="s">
        <v>3</v>
      </c>
      <c r="N122" s="147" t="s">
        <v>45</v>
      </c>
      <c r="O122" s="49"/>
      <c r="P122" s="148">
        <f>O122*H122</f>
        <v>0</v>
      </c>
      <c r="Q122" s="148">
        <v>2.0000000000000002E-5</v>
      </c>
      <c r="R122" s="148">
        <f>Q122*H122</f>
        <v>4.4000000000000006E-5</v>
      </c>
      <c r="S122" s="148">
        <v>0</v>
      </c>
      <c r="T122" s="149">
        <f>S122*H122</f>
        <v>0</v>
      </c>
      <c r="AR122" s="16" t="s">
        <v>130</v>
      </c>
      <c r="AT122" s="16" t="s">
        <v>126</v>
      </c>
      <c r="AU122" s="16" t="s">
        <v>84</v>
      </c>
      <c r="AY122" s="16" t="s">
        <v>123</v>
      </c>
      <c r="BE122" s="150">
        <f>IF(N122="základní",J122,0)</f>
        <v>0</v>
      </c>
      <c r="BF122" s="150">
        <f>IF(N122="snížená",J122,0)</f>
        <v>0</v>
      </c>
      <c r="BG122" s="150">
        <f>IF(N122="zákl. přenesená",J122,0)</f>
        <v>0</v>
      </c>
      <c r="BH122" s="150">
        <f>IF(N122="sníž. přenesená",J122,0)</f>
        <v>0</v>
      </c>
      <c r="BI122" s="150">
        <f>IF(N122="nulová",J122,0)</f>
        <v>0</v>
      </c>
      <c r="BJ122" s="16" t="s">
        <v>82</v>
      </c>
      <c r="BK122" s="150">
        <f>ROUND(I122*H122,2)</f>
        <v>0</v>
      </c>
      <c r="BL122" s="16" t="s">
        <v>130</v>
      </c>
      <c r="BM122" s="16" t="s">
        <v>203</v>
      </c>
    </row>
    <row r="123" spans="2:65" s="1" customFormat="1" ht="14.4" customHeight="1">
      <c r="B123" s="138"/>
      <c r="C123" s="139" t="s">
        <v>204</v>
      </c>
      <c r="D123" s="139" t="s">
        <v>126</v>
      </c>
      <c r="E123" s="140" t="s">
        <v>205</v>
      </c>
      <c r="F123" s="141" t="s">
        <v>206</v>
      </c>
      <c r="G123" s="142" t="s">
        <v>153</v>
      </c>
      <c r="H123" s="143">
        <v>2</v>
      </c>
      <c r="I123" s="144"/>
      <c r="J123" s="145">
        <f>ROUND(I123*H123,2)</f>
        <v>0</v>
      </c>
      <c r="K123" s="141" t="s">
        <v>3</v>
      </c>
      <c r="L123" s="30"/>
      <c r="M123" s="146" t="s">
        <v>3</v>
      </c>
      <c r="N123" s="147" t="s">
        <v>45</v>
      </c>
      <c r="O123" s="49"/>
      <c r="P123" s="148">
        <f>O123*H123</f>
        <v>0</v>
      </c>
      <c r="Q123" s="148">
        <v>2.6843599999999999</v>
      </c>
      <c r="R123" s="148">
        <f>Q123*H123</f>
        <v>5.3687199999999997</v>
      </c>
      <c r="S123" s="148">
        <v>0</v>
      </c>
      <c r="T123" s="149">
        <f>S123*H123</f>
        <v>0</v>
      </c>
      <c r="AR123" s="16" t="s">
        <v>130</v>
      </c>
      <c r="AT123" s="16" t="s">
        <v>126</v>
      </c>
      <c r="AU123" s="16" t="s">
        <v>84</v>
      </c>
      <c r="AY123" s="16" t="s">
        <v>123</v>
      </c>
      <c r="BE123" s="150">
        <f>IF(N123="základní",J123,0)</f>
        <v>0</v>
      </c>
      <c r="BF123" s="150">
        <f>IF(N123="snížená",J123,0)</f>
        <v>0</v>
      </c>
      <c r="BG123" s="150">
        <f>IF(N123="zákl. přenesená",J123,0)</f>
        <v>0</v>
      </c>
      <c r="BH123" s="150">
        <f>IF(N123="sníž. přenesená",J123,0)</f>
        <v>0</v>
      </c>
      <c r="BI123" s="150">
        <f>IF(N123="nulová",J123,0)</f>
        <v>0</v>
      </c>
      <c r="BJ123" s="16" t="s">
        <v>82</v>
      </c>
      <c r="BK123" s="150">
        <f>ROUND(I123*H123,2)</f>
        <v>0</v>
      </c>
      <c r="BL123" s="16" t="s">
        <v>130</v>
      </c>
      <c r="BM123" s="16" t="s">
        <v>207</v>
      </c>
    </row>
    <row r="124" spans="2:65" s="1" customFormat="1" ht="20.399999999999999" customHeight="1">
      <c r="B124" s="138"/>
      <c r="C124" s="139" t="s">
        <v>208</v>
      </c>
      <c r="D124" s="139" t="s">
        <v>126</v>
      </c>
      <c r="E124" s="140" t="s">
        <v>209</v>
      </c>
      <c r="F124" s="141" t="s">
        <v>210</v>
      </c>
      <c r="G124" s="142" t="s">
        <v>211</v>
      </c>
      <c r="H124" s="143">
        <v>8</v>
      </c>
      <c r="I124" s="144"/>
      <c r="J124" s="145">
        <f>ROUND(I124*H124,2)</f>
        <v>0</v>
      </c>
      <c r="K124" s="141" t="s">
        <v>137</v>
      </c>
      <c r="L124" s="30"/>
      <c r="M124" s="146" t="s">
        <v>3</v>
      </c>
      <c r="N124" s="147" t="s">
        <v>45</v>
      </c>
      <c r="O124" s="49"/>
      <c r="P124" s="148">
        <f>O124*H124</f>
        <v>0</v>
      </c>
      <c r="Q124" s="148">
        <v>3.3E-4</v>
      </c>
      <c r="R124" s="148">
        <f>Q124*H124</f>
        <v>2.64E-3</v>
      </c>
      <c r="S124" s="148">
        <v>0</v>
      </c>
      <c r="T124" s="149">
        <f>S124*H124</f>
        <v>0</v>
      </c>
      <c r="AR124" s="16" t="s">
        <v>130</v>
      </c>
      <c r="AT124" s="16" t="s">
        <v>126</v>
      </c>
      <c r="AU124" s="16" t="s">
        <v>84</v>
      </c>
      <c r="AY124" s="16" t="s">
        <v>123</v>
      </c>
      <c r="BE124" s="150">
        <f>IF(N124="základní",J124,0)</f>
        <v>0</v>
      </c>
      <c r="BF124" s="150">
        <f>IF(N124="snížená",J124,0)</f>
        <v>0</v>
      </c>
      <c r="BG124" s="150">
        <f>IF(N124="zákl. přenesená",J124,0)</f>
        <v>0</v>
      </c>
      <c r="BH124" s="150">
        <f>IF(N124="sníž. přenesená",J124,0)</f>
        <v>0</v>
      </c>
      <c r="BI124" s="150">
        <f>IF(N124="nulová",J124,0)</f>
        <v>0</v>
      </c>
      <c r="BJ124" s="16" t="s">
        <v>82</v>
      </c>
      <c r="BK124" s="150">
        <f>ROUND(I124*H124,2)</f>
        <v>0</v>
      </c>
      <c r="BL124" s="16" t="s">
        <v>130</v>
      </c>
      <c r="BM124" s="16" t="s">
        <v>212</v>
      </c>
    </row>
    <row r="125" spans="2:65" s="1" customFormat="1" ht="20.399999999999999" customHeight="1">
      <c r="B125" s="138"/>
      <c r="C125" s="168" t="s">
        <v>213</v>
      </c>
      <c r="D125" s="168" t="s">
        <v>165</v>
      </c>
      <c r="E125" s="169" t="s">
        <v>214</v>
      </c>
      <c r="F125" s="170" t="s">
        <v>215</v>
      </c>
      <c r="G125" s="171" t="s">
        <v>211</v>
      </c>
      <c r="H125" s="172">
        <v>8</v>
      </c>
      <c r="I125" s="173"/>
      <c r="J125" s="174">
        <f>ROUND(I125*H125,2)</f>
        <v>0</v>
      </c>
      <c r="K125" s="170" t="s">
        <v>137</v>
      </c>
      <c r="L125" s="175"/>
      <c r="M125" s="176" t="s">
        <v>3</v>
      </c>
      <c r="N125" s="177" t="s">
        <v>45</v>
      </c>
      <c r="O125" s="49"/>
      <c r="P125" s="148">
        <f>O125*H125</f>
        <v>0</v>
      </c>
      <c r="Q125" s="148">
        <v>7.0999999999999994E-2</v>
      </c>
      <c r="R125" s="148">
        <f>Q125*H125</f>
        <v>0.56799999999999995</v>
      </c>
      <c r="S125" s="148">
        <v>0</v>
      </c>
      <c r="T125" s="149">
        <f>S125*H125</f>
        <v>0</v>
      </c>
      <c r="AR125" s="16" t="s">
        <v>169</v>
      </c>
      <c r="AT125" s="16" t="s">
        <v>165</v>
      </c>
      <c r="AU125" s="16" t="s">
        <v>84</v>
      </c>
      <c r="AY125" s="16" t="s">
        <v>123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6" t="s">
        <v>82</v>
      </c>
      <c r="BK125" s="150">
        <f>ROUND(I125*H125,2)</f>
        <v>0</v>
      </c>
      <c r="BL125" s="16" t="s">
        <v>130</v>
      </c>
      <c r="BM125" s="16" t="s">
        <v>216</v>
      </c>
    </row>
    <row r="126" spans="2:65" s="10" customFormat="1" ht="22.8" customHeight="1">
      <c r="B126" s="125"/>
      <c r="D126" s="126" t="s">
        <v>73</v>
      </c>
      <c r="E126" s="136" t="s">
        <v>217</v>
      </c>
      <c r="F126" s="136" t="s">
        <v>218</v>
      </c>
      <c r="I126" s="128"/>
      <c r="J126" s="137">
        <f>BK126</f>
        <v>0</v>
      </c>
      <c r="L126" s="125"/>
      <c r="M126" s="130"/>
      <c r="N126" s="131"/>
      <c r="O126" s="131"/>
      <c r="P126" s="132">
        <f>SUM(P127:P153)</f>
        <v>0</v>
      </c>
      <c r="Q126" s="131"/>
      <c r="R126" s="132">
        <f>SUM(R127:R153)</f>
        <v>846</v>
      </c>
      <c r="S126" s="131"/>
      <c r="T126" s="133">
        <f>SUM(T127:T153)</f>
        <v>0</v>
      </c>
      <c r="AR126" s="126" t="s">
        <v>82</v>
      </c>
      <c r="AT126" s="134" t="s">
        <v>73</v>
      </c>
      <c r="AU126" s="134" t="s">
        <v>82</v>
      </c>
      <c r="AY126" s="126" t="s">
        <v>123</v>
      </c>
      <c r="BK126" s="135">
        <f>SUM(BK127:BK153)</f>
        <v>0</v>
      </c>
    </row>
    <row r="127" spans="2:65" s="1" customFormat="1" ht="14.4" customHeight="1">
      <c r="B127" s="138"/>
      <c r="C127" s="139" t="s">
        <v>219</v>
      </c>
      <c r="D127" s="139" t="s">
        <v>126</v>
      </c>
      <c r="E127" s="140" t="s">
        <v>220</v>
      </c>
      <c r="F127" s="141" t="s">
        <v>221</v>
      </c>
      <c r="G127" s="142" t="s">
        <v>129</v>
      </c>
      <c r="H127" s="143">
        <v>2820</v>
      </c>
      <c r="I127" s="144"/>
      <c r="J127" s="145">
        <f>ROUND(I127*H127,2)</f>
        <v>0</v>
      </c>
      <c r="K127" s="141" t="s">
        <v>3</v>
      </c>
      <c r="L127" s="30"/>
      <c r="M127" s="146" t="s">
        <v>3</v>
      </c>
      <c r="N127" s="147" t="s">
        <v>45</v>
      </c>
      <c r="O127" s="49"/>
      <c r="P127" s="148">
        <f>O127*H127</f>
        <v>0</v>
      </c>
      <c r="Q127" s="148">
        <v>0</v>
      </c>
      <c r="R127" s="148">
        <f>Q127*H127</f>
        <v>0</v>
      </c>
      <c r="S127" s="148">
        <v>0</v>
      </c>
      <c r="T127" s="149">
        <f>S127*H127</f>
        <v>0</v>
      </c>
      <c r="AR127" s="16" t="s">
        <v>130</v>
      </c>
      <c r="AT127" s="16" t="s">
        <v>126</v>
      </c>
      <c r="AU127" s="16" t="s">
        <v>84</v>
      </c>
      <c r="AY127" s="16" t="s">
        <v>123</v>
      </c>
      <c r="BE127" s="150">
        <f>IF(N127="základní",J127,0)</f>
        <v>0</v>
      </c>
      <c r="BF127" s="150">
        <f>IF(N127="snížená",J127,0)</f>
        <v>0</v>
      </c>
      <c r="BG127" s="150">
        <f>IF(N127="zákl. přenesená",J127,0)</f>
        <v>0</v>
      </c>
      <c r="BH127" s="150">
        <f>IF(N127="sníž. přenesená",J127,0)</f>
        <v>0</v>
      </c>
      <c r="BI127" s="150">
        <f>IF(N127="nulová",J127,0)</f>
        <v>0</v>
      </c>
      <c r="BJ127" s="16" t="s">
        <v>82</v>
      </c>
      <c r="BK127" s="150">
        <f>ROUND(I127*H127,2)</f>
        <v>0</v>
      </c>
      <c r="BL127" s="16" t="s">
        <v>130</v>
      </c>
      <c r="BM127" s="16" t="s">
        <v>222</v>
      </c>
    </row>
    <row r="128" spans="2:65" s="13" customFormat="1" ht="10.199999999999999">
      <c r="B128" s="178"/>
      <c r="D128" s="152" t="s">
        <v>132</v>
      </c>
      <c r="E128" s="179" t="s">
        <v>3</v>
      </c>
      <c r="F128" s="180" t="s">
        <v>223</v>
      </c>
      <c r="H128" s="179" t="s">
        <v>3</v>
      </c>
      <c r="I128" s="181"/>
      <c r="L128" s="178"/>
      <c r="M128" s="182"/>
      <c r="N128" s="183"/>
      <c r="O128" s="183"/>
      <c r="P128" s="183"/>
      <c r="Q128" s="183"/>
      <c r="R128" s="183"/>
      <c r="S128" s="183"/>
      <c r="T128" s="184"/>
      <c r="AT128" s="179" t="s">
        <v>132</v>
      </c>
      <c r="AU128" s="179" t="s">
        <v>84</v>
      </c>
      <c r="AV128" s="13" t="s">
        <v>82</v>
      </c>
      <c r="AW128" s="13" t="s">
        <v>35</v>
      </c>
      <c r="AX128" s="13" t="s">
        <v>74</v>
      </c>
      <c r="AY128" s="179" t="s">
        <v>123</v>
      </c>
    </row>
    <row r="129" spans="2:65" s="13" customFormat="1" ht="10.199999999999999">
      <c r="B129" s="178"/>
      <c r="D129" s="152" t="s">
        <v>132</v>
      </c>
      <c r="E129" s="179" t="s">
        <v>3</v>
      </c>
      <c r="F129" s="180" t="s">
        <v>224</v>
      </c>
      <c r="H129" s="179" t="s">
        <v>3</v>
      </c>
      <c r="I129" s="181"/>
      <c r="L129" s="178"/>
      <c r="M129" s="182"/>
      <c r="N129" s="183"/>
      <c r="O129" s="183"/>
      <c r="P129" s="183"/>
      <c r="Q129" s="183"/>
      <c r="R129" s="183"/>
      <c r="S129" s="183"/>
      <c r="T129" s="184"/>
      <c r="AT129" s="179" t="s">
        <v>132</v>
      </c>
      <c r="AU129" s="179" t="s">
        <v>84</v>
      </c>
      <c r="AV129" s="13" t="s">
        <v>82</v>
      </c>
      <c r="AW129" s="13" t="s">
        <v>35</v>
      </c>
      <c r="AX129" s="13" t="s">
        <v>74</v>
      </c>
      <c r="AY129" s="179" t="s">
        <v>123</v>
      </c>
    </row>
    <row r="130" spans="2:65" s="11" customFormat="1" ht="10.199999999999999">
      <c r="B130" s="151"/>
      <c r="D130" s="152" t="s">
        <v>132</v>
      </c>
      <c r="E130" s="153" t="s">
        <v>3</v>
      </c>
      <c r="F130" s="154" t="s">
        <v>225</v>
      </c>
      <c r="H130" s="155">
        <v>2820</v>
      </c>
      <c r="I130" s="156"/>
      <c r="L130" s="151"/>
      <c r="M130" s="157"/>
      <c r="N130" s="158"/>
      <c r="O130" s="158"/>
      <c r="P130" s="158"/>
      <c r="Q130" s="158"/>
      <c r="R130" s="158"/>
      <c r="S130" s="158"/>
      <c r="T130" s="159"/>
      <c r="AT130" s="153" t="s">
        <v>132</v>
      </c>
      <c r="AU130" s="153" t="s">
        <v>84</v>
      </c>
      <c r="AV130" s="11" t="s">
        <v>84</v>
      </c>
      <c r="AW130" s="11" t="s">
        <v>35</v>
      </c>
      <c r="AX130" s="11" t="s">
        <v>74</v>
      </c>
      <c r="AY130" s="153" t="s">
        <v>123</v>
      </c>
    </row>
    <row r="131" spans="2:65" s="12" customFormat="1" ht="10.199999999999999">
      <c r="B131" s="160"/>
      <c r="D131" s="152" t="s">
        <v>132</v>
      </c>
      <c r="E131" s="161" t="s">
        <v>3</v>
      </c>
      <c r="F131" s="162" t="s">
        <v>134</v>
      </c>
      <c r="H131" s="163">
        <v>2820</v>
      </c>
      <c r="I131" s="164"/>
      <c r="L131" s="160"/>
      <c r="M131" s="165"/>
      <c r="N131" s="166"/>
      <c r="O131" s="166"/>
      <c r="P131" s="166"/>
      <c r="Q131" s="166"/>
      <c r="R131" s="166"/>
      <c r="S131" s="166"/>
      <c r="T131" s="167"/>
      <c r="AT131" s="161" t="s">
        <v>132</v>
      </c>
      <c r="AU131" s="161" t="s">
        <v>84</v>
      </c>
      <c r="AV131" s="12" t="s">
        <v>130</v>
      </c>
      <c r="AW131" s="12" t="s">
        <v>35</v>
      </c>
      <c r="AX131" s="12" t="s">
        <v>82</v>
      </c>
      <c r="AY131" s="161" t="s">
        <v>123</v>
      </c>
    </row>
    <row r="132" spans="2:65" s="1" customFormat="1" ht="20.399999999999999" customHeight="1">
      <c r="B132" s="138"/>
      <c r="C132" s="139" t="s">
        <v>226</v>
      </c>
      <c r="D132" s="139" t="s">
        <v>126</v>
      </c>
      <c r="E132" s="140" t="s">
        <v>227</v>
      </c>
      <c r="F132" s="141" t="s">
        <v>228</v>
      </c>
      <c r="G132" s="142" t="s">
        <v>129</v>
      </c>
      <c r="H132" s="143">
        <v>13630</v>
      </c>
      <c r="I132" s="144"/>
      <c r="J132" s="145">
        <f>ROUND(I132*H132,2)</f>
        <v>0</v>
      </c>
      <c r="K132" s="141" t="s">
        <v>137</v>
      </c>
      <c r="L132" s="30"/>
      <c r="M132" s="146" t="s">
        <v>3</v>
      </c>
      <c r="N132" s="147" t="s">
        <v>45</v>
      </c>
      <c r="O132" s="49"/>
      <c r="P132" s="148">
        <f>O132*H132</f>
        <v>0</v>
      </c>
      <c r="Q132" s="148">
        <v>0</v>
      </c>
      <c r="R132" s="148">
        <f>Q132*H132</f>
        <v>0</v>
      </c>
      <c r="S132" s="148">
        <v>0</v>
      </c>
      <c r="T132" s="149">
        <f>S132*H132</f>
        <v>0</v>
      </c>
      <c r="AR132" s="16" t="s">
        <v>130</v>
      </c>
      <c r="AT132" s="16" t="s">
        <v>126</v>
      </c>
      <c r="AU132" s="16" t="s">
        <v>84</v>
      </c>
      <c r="AY132" s="16" t="s">
        <v>123</v>
      </c>
      <c r="BE132" s="150">
        <f>IF(N132="základní",J132,0)</f>
        <v>0</v>
      </c>
      <c r="BF132" s="150">
        <f>IF(N132="snížená",J132,0)</f>
        <v>0</v>
      </c>
      <c r="BG132" s="150">
        <f>IF(N132="zákl. přenesená",J132,0)</f>
        <v>0</v>
      </c>
      <c r="BH132" s="150">
        <f>IF(N132="sníž. přenesená",J132,0)</f>
        <v>0</v>
      </c>
      <c r="BI132" s="150">
        <f>IF(N132="nulová",J132,0)</f>
        <v>0</v>
      </c>
      <c r="BJ132" s="16" t="s">
        <v>82</v>
      </c>
      <c r="BK132" s="150">
        <f>ROUND(I132*H132,2)</f>
        <v>0</v>
      </c>
      <c r="BL132" s="16" t="s">
        <v>130</v>
      </c>
      <c r="BM132" s="16" t="s">
        <v>229</v>
      </c>
    </row>
    <row r="133" spans="2:65" s="11" customFormat="1" ht="10.199999999999999">
      <c r="B133" s="151"/>
      <c r="D133" s="152" t="s">
        <v>132</v>
      </c>
      <c r="E133" s="153" t="s">
        <v>3</v>
      </c>
      <c r="F133" s="154" t="s">
        <v>230</v>
      </c>
      <c r="H133" s="155">
        <v>13630</v>
      </c>
      <c r="I133" s="156"/>
      <c r="L133" s="151"/>
      <c r="M133" s="157"/>
      <c r="N133" s="158"/>
      <c r="O133" s="158"/>
      <c r="P133" s="158"/>
      <c r="Q133" s="158"/>
      <c r="R133" s="158"/>
      <c r="S133" s="158"/>
      <c r="T133" s="159"/>
      <c r="AT133" s="153" t="s">
        <v>132</v>
      </c>
      <c r="AU133" s="153" t="s">
        <v>84</v>
      </c>
      <c r="AV133" s="11" t="s">
        <v>84</v>
      </c>
      <c r="AW133" s="11" t="s">
        <v>35</v>
      </c>
      <c r="AX133" s="11" t="s">
        <v>74</v>
      </c>
      <c r="AY133" s="153" t="s">
        <v>123</v>
      </c>
    </row>
    <row r="134" spans="2:65" s="12" customFormat="1" ht="10.199999999999999">
      <c r="B134" s="160"/>
      <c r="D134" s="152" t="s">
        <v>132</v>
      </c>
      <c r="E134" s="161" t="s">
        <v>3</v>
      </c>
      <c r="F134" s="162" t="s">
        <v>134</v>
      </c>
      <c r="H134" s="163">
        <v>13630</v>
      </c>
      <c r="I134" s="164"/>
      <c r="L134" s="160"/>
      <c r="M134" s="165"/>
      <c r="N134" s="166"/>
      <c r="O134" s="166"/>
      <c r="P134" s="166"/>
      <c r="Q134" s="166"/>
      <c r="R134" s="166"/>
      <c r="S134" s="166"/>
      <c r="T134" s="167"/>
      <c r="AT134" s="161" t="s">
        <v>132</v>
      </c>
      <c r="AU134" s="161" t="s">
        <v>84</v>
      </c>
      <c r="AV134" s="12" t="s">
        <v>130</v>
      </c>
      <c r="AW134" s="12" t="s">
        <v>35</v>
      </c>
      <c r="AX134" s="12" t="s">
        <v>82</v>
      </c>
      <c r="AY134" s="161" t="s">
        <v>123</v>
      </c>
    </row>
    <row r="135" spans="2:65" s="1" customFormat="1" ht="20.399999999999999" customHeight="1">
      <c r="B135" s="138"/>
      <c r="C135" s="139" t="s">
        <v>231</v>
      </c>
      <c r="D135" s="139" t="s">
        <v>126</v>
      </c>
      <c r="E135" s="140" t="s">
        <v>232</v>
      </c>
      <c r="F135" s="141" t="s">
        <v>233</v>
      </c>
      <c r="G135" s="142" t="s">
        <v>153</v>
      </c>
      <c r="H135" s="143">
        <v>423</v>
      </c>
      <c r="I135" s="144"/>
      <c r="J135" s="145">
        <f>ROUND(I135*H135,2)</f>
        <v>0</v>
      </c>
      <c r="K135" s="141" t="s">
        <v>137</v>
      </c>
      <c r="L135" s="30"/>
      <c r="M135" s="146" t="s">
        <v>3</v>
      </c>
      <c r="N135" s="147" t="s">
        <v>45</v>
      </c>
      <c r="O135" s="49"/>
      <c r="P135" s="148">
        <f>O135*H135</f>
        <v>0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AR135" s="16" t="s">
        <v>130</v>
      </c>
      <c r="AT135" s="16" t="s">
        <v>126</v>
      </c>
      <c r="AU135" s="16" t="s">
        <v>84</v>
      </c>
      <c r="AY135" s="16" t="s">
        <v>123</v>
      </c>
      <c r="BE135" s="150">
        <f>IF(N135="základní",J135,0)</f>
        <v>0</v>
      </c>
      <c r="BF135" s="150">
        <f>IF(N135="snížená",J135,0)</f>
        <v>0</v>
      </c>
      <c r="BG135" s="150">
        <f>IF(N135="zákl. přenesená",J135,0)</f>
        <v>0</v>
      </c>
      <c r="BH135" s="150">
        <f>IF(N135="sníž. přenesená",J135,0)</f>
        <v>0</v>
      </c>
      <c r="BI135" s="150">
        <f>IF(N135="nulová",J135,0)</f>
        <v>0</v>
      </c>
      <c r="BJ135" s="16" t="s">
        <v>82</v>
      </c>
      <c r="BK135" s="150">
        <f>ROUND(I135*H135,2)</f>
        <v>0</v>
      </c>
      <c r="BL135" s="16" t="s">
        <v>130</v>
      </c>
      <c r="BM135" s="16" t="s">
        <v>234</v>
      </c>
    </row>
    <row r="136" spans="2:65" s="11" customFormat="1" ht="10.199999999999999">
      <c r="B136" s="151"/>
      <c r="D136" s="152" t="s">
        <v>132</v>
      </c>
      <c r="E136" s="153" t="s">
        <v>3</v>
      </c>
      <c r="F136" s="154" t="s">
        <v>235</v>
      </c>
      <c r="H136" s="155">
        <v>423</v>
      </c>
      <c r="I136" s="156"/>
      <c r="L136" s="151"/>
      <c r="M136" s="157"/>
      <c r="N136" s="158"/>
      <c r="O136" s="158"/>
      <c r="P136" s="158"/>
      <c r="Q136" s="158"/>
      <c r="R136" s="158"/>
      <c r="S136" s="158"/>
      <c r="T136" s="159"/>
      <c r="AT136" s="153" t="s">
        <v>132</v>
      </c>
      <c r="AU136" s="153" t="s">
        <v>84</v>
      </c>
      <c r="AV136" s="11" t="s">
        <v>84</v>
      </c>
      <c r="AW136" s="11" t="s">
        <v>35</v>
      </c>
      <c r="AX136" s="11" t="s">
        <v>74</v>
      </c>
      <c r="AY136" s="153" t="s">
        <v>123</v>
      </c>
    </row>
    <row r="137" spans="2:65" s="12" customFormat="1" ht="10.199999999999999">
      <c r="B137" s="160"/>
      <c r="D137" s="152" t="s">
        <v>132</v>
      </c>
      <c r="E137" s="161" t="s">
        <v>3</v>
      </c>
      <c r="F137" s="162" t="s">
        <v>134</v>
      </c>
      <c r="H137" s="163">
        <v>423</v>
      </c>
      <c r="I137" s="164"/>
      <c r="L137" s="160"/>
      <c r="M137" s="165"/>
      <c r="N137" s="166"/>
      <c r="O137" s="166"/>
      <c r="P137" s="166"/>
      <c r="Q137" s="166"/>
      <c r="R137" s="166"/>
      <c r="S137" s="166"/>
      <c r="T137" s="167"/>
      <c r="AT137" s="161" t="s">
        <v>132</v>
      </c>
      <c r="AU137" s="161" t="s">
        <v>84</v>
      </c>
      <c r="AV137" s="12" t="s">
        <v>130</v>
      </c>
      <c r="AW137" s="12" t="s">
        <v>35</v>
      </c>
      <c r="AX137" s="12" t="s">
        <v>82</v>
      </c>
      <c r="AY137" s="161" t="s">
        <v>123</v>
      </c>
    </row>
    <row r="138" spans="2:65" s="1" customFormat="1" ht="20.399999999999999" customHeight="1">
      <c r="B138" s="138"/>
      <c r="C138" s="168" t="s">
        <v>236</v>
      </c>
      <c r="D138" s="168" t="s">
        <v>165</v>
      </c>
      <c r="E138" s="169" t="s">
        <v>237</v>
      </c>
      <c r="F138" s="170" t="s">
        <v>238</v>
      </c>
      <c r="G138" s="171" t="s">
        <v>239</v>
      </c>
      <c r="H138" s="172">
        <v>846</v>
      </c>
      <c r="I138" s="173"/>
      <c r="J138" s="174">
        <f>ROUND(I138*H138,2)</f>
        <v>0</v>
      </c>
      <c r="K138" s="170" t="s">
        <v>137</v>
      </c>
      <c r="L138" s="175"/>
      <c r="M138" s="176" t="s">
        <v>3</v>
      </c>
      <c r="N138" s="177" t="s">
        <v>45</v>
      </c>
      <c r="O138" s="49"/>
      <c r="P138" s="148">
        <f>O138*H138</f>
        <v>0</v>
      </c>
      <c r="Q138" s="148">
        <v>1</v>
      </c>
      <c r="R138" s="148">
        <f>Q138*H138</f>
        <v>846</v>
      </c>
      <c r="S138" s="148">
        <v>0</v>
      </c>
      <c r="T138" s="149">
        <f>S138*H138</f>
        <v>0</v>
      </c>
      <c r="AR138" s="16" t="s">
        <v>169</v>
      </c>
      <c r="AT138" s="16" t="s">
        <v>165</v>
      </c>
      <c r="AU138" s="16" t="s">
        <v>84</v>
      </c>
      <c r="AY138" s="16" t="s">
        <v>123</v>
      </c>
      <c r="BE138" s="150">
        <f>IF(N138="základní",J138,0)</f>
        <v>0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6" t="s">
        <v>82</v>
      </c>
      <c r="BK138" s="150">
        <f>ROUND(I138*H138,2)</f>
        <v>0</v>
      </c>
      <c r="BL138" s="16" t="s">
        <v>130</v>
      </c>
      <c r="BM138" s="16" t="s">
        <v>240</v>
      </c>
    </row>
    <row r="139" spans="2:65" s="11" customFormat="1" ht="10.199999999999999">
      <c r="B139" s="151"/>
      <c r="D139" s="152" t="s">
        <v>132</v>
      </c>
      <c r="E139" s="153" t="s">
        <v>3</v>
      </c>
      <c r="F139" s="154" t="s">
        <v>241</v>
      </c>
      <c r="H139" s="155">
        <v>846</v>
      </c>
      <c r="I139" s="156"/>
      <c r="L139" s="151"/>
      <c r="M139" s="157"/>
      <c r="N139" s="158"/>
      <c r="O139" s="158"/>
      <c r="P139" s="158"/>
      <c r="Q139" s="158"/>
      <c r="R139" s="158"/>
      <c r="S139" s="158"/>
      <c r="T139" s="159"/>
      <c r="AT139" s="153" t="s">
        <v>132</v>
      </c>
      <c r="AU139" s="153" t="s">
        <v>84</v>
      </c>
      <c r="AV139" s="11" t="s">
        <v>84</v>
      </c>
      <c r="AW139" s="11" t="s">
        <v>35</v>
      </c>
      <c r="AX139" s="11" t="s">
        <v>74</v>
      </c>
      <c r="AY139" s="153" t="s">
        <v>123</v>
      </c>
    </row>
    <row r="140" spans="2:65" s="12" customFormat="1" ht="10.199999999999999">
      <c r="B140" s="160"/>
      <c r="D140" s="152" t="s">
        <v>132</v>
      </c>
      <c r="E140" s="161" t="s">
        <v>3</v>
      </c>
      <c r="F140" s="162" t="s">
        <v>134</v>
      </c>
      <c r="H140" s="163">
        <v>846</v>
      </c>
      <c r="I140" s="164"/>
      <c r="L140" s="160"/>
      <c r="M140" s="165"/>
      <c r="N140" s="166"/>
      <c r="O140" s="166"/>
      <c r="P140" s="166"/>
      <c r="Q140" s="166"/>
      <c r="R140" s="166"/>
      <c r="S140" s="166"/>
      <c r="T140" s="167"/>
      <c r="AT140" s="161" t="s">
        <v>132</v>
      </c>
      <c r="AU140" s="161" t="s">
        <v>84</v>
      </c>
      <c r="AV140" s="12" t="s">
        <v>130</v>
      </c>
      <c r="AW140" s="12" t="s">
        <v>35</v>
      </c>
      <c r="AX140" s="12" t="s">
        <v>82</v>
      </c>
      <c r="AY140" s="161" t="s">
        <v>123</v>
      </c>
    </row>
    <row r="141" spans="2:65" s="1" customFormat="1" ht="14.4" customHeight="1">
      <c r="B141" s="138"/>
      <c r="C141" s="139" t="s">
        <v>242</v>
      </c>
      <c r="D141" s="139" t="s">
        <v>126</v>
      </c>
      <c r="E141" s="140" t="s">
        <v>243</v>
      </c>
      <c r="F141" s="141" t="s">
        <v>244</v>
      </c>
      <c r="G141" s="142" t="s">
        <v>129</v>
      </c>
      <c r="H141" s="143">
        <v>26790</v>
      </c>
      <c r="I141" s="144"/>
      <c r="J141" s="145">
        <f>ROUND(I141*H141,2)</f>
        <v>0</v>
      </c>
      <c r="K141" s="141" t="s">
        <v>3</v>
      </c>
      <c r="L141" s="30"/>
      <c r="M141" s="146" t="s">
        <v>3</v>
      </c>
      <c r="N141" s="147" t="s">
        <v>45</v>
      </c>
      <c r="O141" s="49"/>
      <c r="P141" s="148">
        <f>O141*H141</f>
        <v>0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AR141" s="16" t="s">
        <v>130</v>
      </c>
      <c r="AT141" s="16" t="s">
        <v>126</v>
      </c>
      <c r="AU141" s="16" t="s">
        <v>84</v>
      </c>
      <c r="AY141" s="16" t="s">
        <v>123</v>
      </c>
      <c r="BE141" s="150">
        <f>IF(N141="základní",J141,0)</f>
        <v>0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6" t="s">
        <v>82</v>
      </c>
      <c r="BK141" s="150">
        <f>ROUND(I141*H141,2)</f>
        <v>0</v>
      </c>
      <c r="BL141" s="16" t="s">
        <v>130</v>
      </c>
      <c r="BM141" s="16" t="s">
        <v>245</v>
      </c>
    </row>
    <row r="142" spans="2:65" s="11" customFormat="1" ht="10.199999999999999">
      <c r="B142" s="151"/>
      <c r="D142" s="152" t="s">
        <v>132</v>
      </c>
      <c r="E142" s="153" t="s">
        <v>3</v>
      </c>
      <c r="F142" s="154" t="s">
        <v>246</v>
      </c>
      <c r="H142" s="155">
        <v>13160</v>
      </c>
      <c r="I142" s="156"/>
      <c r="L142" s="151"/>
      <c r="M142" s="157"/>
      <c r="N142" s="158"/>
      <c r="O142" s="158"/>
      <c r="P142" s="158"/>
      <c r="Q142" s="158"/>
      <c r="R142" s="158"/>
      <c r="S142" s="158"/>
      <c r="T142" s="159"/>
      <c r="AT142" s="153" t="s">
        <v>132</v>
      </c>
      <c r="AU142" s="153" t="s">
        <v>84</v>
      </c>
      <c r="AV142" s="11" t="s">
        <v>84</v>
      </c>
      <c r="AW142" s="11" t="s">
        <v>35</v>
      </c>
      <c r="AX142" s="11" t="s">
        <v>74</v>
      </c>
      <c r="AY142" s="153" t="s">
        <v>123</v>
      </c>
    </row>
    <row r="143" spans="2:65" s="11" customFormat="1" ht="10.199999999999999">
      <c r="B143" s="151"/>
      <c r="D143" s="152" t="s">
        <v>132</v>
      </c>
      <c r="E143" s="153" t="s">
        <v>3</v>
      </c>
      <c r="F143" s="154" t="s">
        <v>230</v>
      </c>
      <c r="H143" s="155">
        <v>13630</v>
      </c>
      <c r="I143" s="156"/>
      <c r="L143" s="151"/>
      <c r="M143" s="157"/>
      <c r="N143" s="158"/>
      <c r="O143" s="158"/>
      <c r="P143" s="158"/>
      <c r="Q143" s="158"/>
      <c r="R143" s="158"/>
      <c r="S143" s="158"/>
      <c r="T143" s="159"/>
      <c r="AT143" s="153" t="s">
        <v>132</v>
      </c>
      <c r="AU143" s="153" t="s">
        <v>84</v>
      </c>
      <c r="AV143" s="11" t="s">
        <v>84</v>
      </c>
      <c r="AW143" s="11" t="s">
        <v>35</v>
      </c>
      <c r="AX143" s="11" t="s">
        <v>74</v>
      </c>
      <c r="AY143" s="153" t="s">
        <v>123</v>
      </c>
    </row>
    <row r="144" spans="2:65" s="12" customFormat="1" ht="10.199999999999999">
      <c r="B144" s="160"/>
      <c r="D144" s="152" t="s">
        <v>132</v>
      </c>
      <c r="E144" s="161" t="s">
        <v>3</v>
      </c>
      <c r="F144" s="162" t="s">
        <v>134</v>
      </c>
      <c r="H144" s="163">
        <v>26790</v>
      </c>
      <c r="I144" s="164"/>
      <c r="L144" s="160"/>
      <c r="M144" s="165"/>
      <c r="N144" s="166"/>
      <c r="O144" s="166"/>
      <c r="P144" s="166"/>
      <c r="Q144" s="166"/>
      <c r="R144" s="166"/>
      <c r="S144" s="166"/>
      <c r="T144" s="167"/>
      <c r="AT144" s="161" t="s">
        <v>132</v>
      </c>
      <c r="AU144" s="161" t="s">
        <v>84</v>
      </c>
      <c r="AV144" s="12" t="s">
        <v>130</v>
      </c>
      <c r="AW144" s="12" t="s">
        <v>35</v>
      </c>
      <c r="AX144" s="12" t="s">
        <v>82</v>
      </c>
      <c r="AY144" s="161" t="s">
        <v>123</v>
      </c>
    </row>
    <row r="145" spans="2:65" s="1" customFormat="1" ht="14.4" customHeight="1">
      <c r="B145" s="138"/>
      <c r="C145" s="139" t="s">
        <v>247</v>
      </c>
      <c r="D145" s="139" t="s">
        <v>126</v>
      </c>
      <c r="E145" s="140" t="s">
        <v>248</v>
      </c>
      <c r="F145" s="141" t="s">
        <v>249</v>
      </c>
      <c r="G145" s="142" t="s">
        <v>129</v>
      </c>
      <c r="H145" s="143">
        <v>14100</v>
      </c>
      <c r="I145" s="144"/>
      <c r="J145" s="145">
        <f>ROUND(I145*H145,2)</f>
        <v>0</v>
      </c>
      <c r="K145" s="141" t="s">
        <v>3</v>
      </c>
      <c r="L145" s="30"/>
      <c r="M145" s="146" t="s">
        <v>3</v>
      </c>
      <c r="N145" s="147" t="s">
        <v>45</v>
      </c>
      <c r="O145" s="49"/>
      <c r="P145" s="148">
        <f>O145*H145</f>
        <v>0</v>
      </c>
      <c r="Q145" s="148">
        <v>0</v>
      </c>
      <c r="R145" s="148">
        <f>Q145*H145</f>
        <v>0</v>
      </c>
      <c r="S145" s="148">
        <v>0</v>
      </c>
      <c r="T145" s="149">
        <f>S145*H145</f>
        <v>0</v>
      </c>
      <c r="AR145" s="16" t="s">
        <v>130</v>
      </c>
      <c r="AT145" s="16" t="s">
        <v>126</v>
      </c>
      <c r="AU145" s="16" t="s">
        <v>84</v>
      </c>
      <c r="AY145" s="16" t="s">
        <v>123</v>
      </c>
      <c r="BE145" s="150">
        <f>IF(N145="základní",J145,0)</f>
        <v>0</v>
      </c>
      <c r="BF145" s="150">
        <f>IF(N145="snížená",J145,0)</f>
        <v>0</v>
      </c>
      <c r="BG145" s="150">
        <f>IF(N145="zákl. přenesená",J145,0)</f>
        <v>0</v>
      </c>
      <c r="BH145" s="150">
        <f>IF(N145="sníž. přenesená",J145,0)</f>
        <v>0</v>
      </c>
      <c r="BI145" s="150">
        <f>IF(N145="nulová",J145,0)</f>
        <v>0</v>
      </c>
      <c r="BJ145" s="16" t="s">
        <v>82</v>
      </c>
      <c r="BK145" s="150">
        <f>ROUND(I145*H145,2)</f>
        <v>0</v>
      </c>
      <c r="BL145" s="16" t="s">
        <v>130</v>
      </c>
      <c r="BM145" s="16" t="s">
        <v>250</v>
      </c>
    </row>
    <row r="146" spans="2:65" s="11" customFormat="1" ht="10.199999999999999">
      <c r="B146" s="151"/>
      <c r="D146" s="152" t="s">
        <v>132</v>
      </c>
      <c r="E146" s="153" t="s">
        <v>3</v>
      </c>
      <c r="F146" s="154" t="s">
        <v>251</v>
      </c>
      <c r="H146" s="155">
        <v>14100</v>
      </c>
      <c r="I146" s="156"/>
      <c r="L146" s="151"/>
      <c r="M146" s="157"/>
      <c r="N146" s="158"/>
      <c r="O146" s="158"/>
      <c r="P146" s="158"/>
      <c r="Q146" s="158"/>
      <c r="R146" s="158"/>
      <c r="S146" s="158"/>
      <c r="T146" s="159"/>
      <c r="AT146" s="153" t="s">
        <v>132</v>
      </c>
      <c r="AU146" s="153" t="s">
        <v>84</v>
      </c>
      <c r="AV146" s="11" t="s">
        <v>84</v>
      </c>
      <c r="AW146" s="11" t="s">
        <v>35</v>
      </c>
      <c r="AX146" s="11" t="s">
        <v>74</v>
      </c>
      <c r="AY146" s="153" t="s">
        <v>123</v>
      </c>
    </row>
    <row r="147" spans="2:65" s="12" customFormat="1" ht="10.199999999999999">
      <c r="B147" s="160"/>
      <c r="D147" s="152" t="s">
        <v>132</v>
      </c>
      <c r="E147" s="161" t="s">
        <v>3</v>
      </c>
      <c r="F147" s="162" t="s">
        <v>134</v>
      </c>
      <c r="H147" s="163">
        <v>14100</v>
      </c>
      <c r="I147" s="164"/>
      <c r="L147" s="160"/>
      <c r="M147" s="165"/>
      <c r="N147" s="166"/>
      <c r="O147" s="166"/>
      <c r="P147" s="166"/>
      <c r="Q147" s="166"/>
      <c r="R147" s="166"/>
      <c r="S147" s="166"/>
      <c r="T147" s="167"/>
      <c r="AT147" s="161" t="s">
        <v>132</v>
      </c>
      <c r="AU147" s="161" t="s">
        <v>84</v>
      </c>
      <c r="AV147" s="12" t="s">
        <v>130</v>
      </c>
      <c r="AW147" s="12" t="s">
        <v>35</v>
      </c>
      <c r="AX147" s="12" t="s">
        <v>82</v>
      </c>
      <c r="AY147" s="161" t="s">
        <v>123</v>
      </c>
    </row>
    <row r="148" spans="2:65" s="1" customFormat="1" ht="14.4" customHeight="1">
      <c r="B148" s="138"/>
      <c r="C148" s="139" t="s">
        <v>252</v>
      </c>
      <c r="D148" s="139" t="s">
        <v>126</v>
      </c>
      <c r="E148" s="140" t="s">
        <v>253</v>
      </c>
      <c r="F148" s="141" t="s">
        <v>254</v>
      </c>
      <c r="G148" s="142" t="s">
        <v>129</v>
      </c>
      <c r="H148" s="143">
        <v>12220</v>
      </c>
      <c r="I148" s="144"/>
      <c r="J148" s="145">
        <f>ROUND(I148*H148,2)</f>
        <v>0</v>
      </c>
      <c r="K148" s="141" t="s">
        <v>3</v>
      </c>
      <c r="L148" s="30"/>
      <c r="M148" s="146" t="s">
        <v>3</v>
      </c>
      <c r="N148" s="147" t="s">
        <v>45</v>
      </c>
      <c r="O148" s="49"/>
      <c r="P148" s="148">
        <f>O148*H148</f>
        <v>0</v>
      </c>
      <c r="Q148" s="148">
        <v>0</v>
      </c>
      <c r="R148" s="148">
        <f>Q148*H148</f>
        <v>0</v>
      </c>
      <c r="S148" s="148">
        <v>0</v>
      </c>
      <c r="T148" s="149">
        <f>S148*H148</f>
        <v>0</v>
      </c>
      <c r="AR148" s="16" t="s">
        <v>130</v>
      </c>
      <c r="AT148" s="16" t="s">
        <v>126</v>
      </c>
      <c r="AU148" s="16" t="s">
        <v>84</v>
      </c>
      <c r="AY148" s="16" t="s">
        <v>123</v>
      </c>
      <c r="BE148" s="150">
        <f>IF(N148="základní",J148,0)</f>
        <v>0</v>
      </c>
      <c r="BF148" s="150">
        <f>IF(N148="snížená",J148,0)</f>
        <v>0</v>
      </c>
      <c r="BG148" s="150">
        <f>IF(N148="zákl. přenesená",J148,0)</f>
        <v>0</v>
      </c>
      <c r="BH148" s="150">
        <f>IF(N148="sníž. přenesená",J148,0)</f>
        <v>0</v>
      </c>
      <c r="BI148" s="150">
        <f>IF(N148="nulová",J148,0)</f>
        <v>0</v>
      </c>
      <c r="BJ148" s="16" t="s">
        <v>82</v>
      </c>
      <c r="BK148" s="150">
        <f>ROUND(I148*H148,2)</f>
        <v>0</v>
      </c>
      <c r="BL148" s="16" t="s">
        <v>130</v>
      </c>
      <c r="BM148" s="16" t="s">
        <v>255</v>
      </c>
    </row>
    <row r="149" spans="2:65" s="11" customFormat="1" ht="10.199999999999999">
      <c r="B149" s="151"/>
      <c r="D149" s="152" t="s">
        <v>132</v>
      </c>
      <c r="E149" s="153" t="s">
        <v>3</v>
      </c>
      <c r="F149" s="154" t="s">
        <v>139</v>
      </c>
      <c r="H149" s="155">
        <v>12220</v>
      </c>
      <c r="I149" s="156"/>
      <c r="L149" s="151"/>
      <c r="M149" s="157"/>
      <c r="N149" s="158"/>
      <c r="O149" s="158"/>
      <c r="P149" s="158"/>
      <c r="Q149" s="158"/>
      <c r="R149" s="158"/>
      <c r="S149" s="158"/>
      <c r="T149" s="159"/>
      <c r="AT149" s="153" t="s">
        <v>132</v>
      </c>
      <c r="AU149" s="153" t="s">
        <v>84</v>
      </c>
      <c r="AV149" s="11" t="s">
        <v>84</v>
      </c>
      <c r="AW149" s="11" t="s">
        <v>35</v>
      </c>
      <c r="AX149" s="11" t="s">
        <v>74</v>
      </c>
      <c r="AY149" s="153" t="s">
        <v>123</v>
      </c>
    </row>
    <row r="150" spans="2:65" s="12" customFormat="1" ht="10.199999999999999">
      <c r="B150" s="160"/>
      <c r="D150" s="152" t="s">
        <v>132</v>
      </c>
      <c r="E150" s="161" t="s">
        <v>3</v>
      </c>
      <c r="F150" s="162" t="s">
        <v>134</v>
      </c>
      <c r="H150" s="163">
        <v>12220</v>
      </c>
      <c r="I150" s="164"/>
      <c r="L150" s="160"/>
      <c r="M150" s="165"/>
      <c r="N150" s="166"/>
      <c r="O150" s="166"/>
      <c r="P150" s="166"/>
      <c r="Q150" s="166"/>
      <c r="R150" s="166"/>
      <c r="S150" s="166"/>
      <c r="T150" s="167"/>
      <c r="AT150" s="161" t="s">
        <v>132</v>
      </c>
      <c r="AU150" s="161" t="s">
        <v>84</v>
      </c>
      <c r="AV150" s="12" t="s">
        <v>130</v>
      </c>
      <c r="AW150" s="12" t="s">
        <v>35</v>
      </c>
      <c r="AX150" s="12" t="s">
        <v>82</v>
      </c>
      <c r="AY150" s="161" t="s">
        <v>123</v>
      </c>
    </row>
    <row r="151" spans="2:65" s="1" customFormat="1" ht="14.4" customHeight="1">
      <c r="B151" s="138"/>
      <c r="C151" s="139" t="s">
        <v>256</v>
      </c>
      <c r="D151" s="139" t="s">
        <v>126</v>
      </c>
      <c r="E151" s="140" t="s">
        <v>257</v>
      </c>
      <c r="F151" s="141" t="s">
        <v>258</v>
      </c>
      <c r="G151" s="142" t="s">
        <v>129</v>
      </c>
      <c r="H151" s="143">
        <v>13160</v>
      </c>
      <c r="I151" s="144"/>
      <c r="J151" s="145">
        <f>ROUND(I151*H151,2)</f>
        <v>0</v>
      </c>
      <c r="K151" s="141" t="s">
        <v>3</v>
      </c>
      <c r="L151" s="30"/>
      <c r="M151" s="146" t="s">
        <v>3</v>
      </c>
      <c r="N151" s="147" t="s">
        <v>45</v>
      </c>
      <c r="O151" s="49"/>
      <c r="P151" s="148">
        <f>O151*H151</f>
        <v>0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AR151" s="16" t="s">
        <v>130</v>
      </c>
      <c r="AT151" s="16" t="s">
        <v>126</v>
      </c>
      <c r="AU151" s="16" t="s">
        <v>84</v>
      </c>
      <c r="AY151" s="16" t="s">
        <v>123</v>
      </c>
      <c r="BE151" s="150">
        <f>IF(N151="základní",J151,0)</f>
        <v>0</v>
      </c>
      <c r="BF151" s="150">
        <f>IF(N151="snížená",J151,0)</f>
        <v>0</v>
      </c>
      <c r="BG151" s="150">
        <f>IF(N151="zákl. přenesená",J151,0)</f>
        <v>0</v>
      </c>
      <c r="BH151" s="150">
        <f>IF(N151="sníž. přenesená",J151,0)</f>
        <v>0</v>
      </c>
      <c r="BI151" s="150">
        <f>IF(N151="nulová",J151,0)</f>
        <v>0</v>
      </c>
      <c r="BJ151" s="16" t="s">
        <v>82</v>
      </c>
      <c r="BK151" s="150">
        <f>ROUND(I151*H151,2)</f>
        <v>0</v>
      </c>
      <c r="BL151" s="16" t="s">
        <v>130</v>
      </c>
      <c r="BM151" s="16" t="s">
        <v>259</v>
      </c>
    </row>
    <row r="152" spans="2:65" s="11" customFormat="1" ht="10.199999999999999">
      <c r="B152" s="151"/>
      <c r="D152" s="152" t="s">
        <v>132</v>
      </c>
      <c r="E152" s="153" t="s">
        <v>3</v>
      </c>
      <c r="F152" s="154" t="s">
        <v>246</v>
      </c>
      <c r="H152" s="155">
        <v>13160</v>
      </c>
      <c r="I152" s="156"/>
      <c r="L152" s="151"/>
      <c r="M152" s="157"/>
      <c r="N152" s="158"/>
      <c r="O152" s="158"/>
      <c r="P152" s="158"/>
      <c r="Q152" s="158"/>
      <c r="R152" s="158"/>
      <c r="S152" s="158"/>
      <c r="T152" s="159"/>
      <c r="AT152" s="153" t="s">
        <v>132</v>
      </c>
      <c r="AU152" s="153" t="s">
        <v>84</v>
      </c>
      <c r="AV152" s="11" t="s">
        <v>84</v>
      </c>
      <c r="AW152" s="11" t="s">
        <v>35</v>
      </c>
      <c r="AX152" s="11" t="s">
        <v>74</v>
      </c>
      <c r="AY152" s="153" t="s">
        <v>123</v>
      </c>
    </row>
    <row r="153" spans="2:65" s="12" customFormat="1" ht="10.199999999999999">
      <c r="B153" s="160"/>
      <c r="D153" s="152" t="s">
        <v>132</v>
      </c>
      <c r="E153" s="161" t="s">
        <v>3</v>
      </c>
      <c r="F153" s="162" t="s">
        <v>134</v>
      </c>
      <c r="H153" s="163">
        <v>13160</v>
      </c>
      <c r="I153" s="164"/>
      <c r="L153" s="160"/>
      <c r="M153" s="165"/>
      <c r="N153" s="166"/>
      <c r="O153" s="166"/>
      <c r="P153" s="166"/>
      <c r="Q153" s="166"/>
      <c r="R153" s="166"/>
      <c r="S153" s="166"/>
      <c r="T153" s="167"/>
      <c r="AT153" s="161" t="s">
        <v>132</v>
      </c>
      <c r="AU153" s="161" t="s">
        <v>84</v>
      </c>
      <c r="AV153" s="12" t="s">
        <v>130</v>
      </c>
      <c r="AW153" s="12" t="s">
        <v>35</v>
      </c>
      <c r="AX153" s="12" t="s">
        <v>82</v>
      </c>
      <c r="AY153" s="161" t="s">
        <v>123</v>
      </c>
    </row>
    <row r="154" spans="2:65" s="10" customFormat="1" ht="22.8" customHeight="1">
      <c r="B154" s="125"/>
      <c r="D154" s="126" t="s">
        <v>73</v>
      </c>
      <c r="E154" s="136" t="s">
        <v>260</v>
      </c>
      <c r="F154" s="136" t="s">
        <v>261</v>
      </c>
      <c r="I154" s="128"/>
      <c r="J154" s="137">
        <f>BK154</f>
        <v>0</v>
      </c>
      <c r="L154" s="125"/>
      <c r="M154" s="130"/>
      <c r="N154" s="131"/>
      <c r="O154" s="131"/>
      <c r="P154" s="132">
        <f>SUM(P155:P156)</f>
        <v>0</v>
      </c>
      <c r="Q154" s="131"/>
      <c r="R154" s="132">
        <f>SUM(R155:R156)</f>
        <v>4.266</v>
      </c>
      <c r="S154" s="131"/>
      <c r="T154" s="133">
        <f>SUM(T155:T156)</f>
        <v>0</v>
      </c>
      <c r="AR154" s="126" t="s">
        <v>82</v>
      </c>
      <c r="AT154" s="134" t="s">
        <v>73</v>
      </c>
      <c r="AU154" s="134" t="s">
        <v>82</v>
      </c>
      <c r="AY154" s="126" t="s">
        <v>123</v>
      </c>
      <c r="BK154" s="135">
        <f>SUM(BK155:BK156)</f>
        <v>0</v>
      </c>
    </row>
    <row r="155" spans="2:65" s="1" customFormat="1" ht="14.4" customHeight="1">
      <c r="B155" s="138"/>
      <c r="C155" s="139" t="s">
        <v>262</v>
      </c>
      <c r="D155" s="139" t="s">
        <v>126</v>
      </c>
      <c r="E155" s="140" t="s">
        <v>263</v>
      </c>
      <c r="F155" s="141" t="s">
        <v>264</v>
      </c>
      <c r="G155" s="142" t="s">
        <v>129</v>
      </c>
      <c r="H155" s="143">
        <v>100</v>
      </c>
      <c r="I155" s="144"/>
      <c r="J155" s="145">
        <f>ROUND(I155*H155,2)</f>
        <v>0</v>
      </c>
      <c r="K155" s="141" t="s">
        <v>3</v>
      </c>
      <c r="L155" s="30"/>
      <c r="M155" s="146" t="s">
        <v>3</v>
      </c>
      <c r="N155" s="147" t="s">
        <v>45</v>
      </c>
      <c r="O155" s="49"/>
      <c r="P155" s="148">
        <f>O155*H155</f>
        <v>0</v>
      </c>
      <c r="Q155" s="148">
        <v>3.15E-2</v>
      </c>
      <c r="R155" s="148">
        <f>Q155*H155</f>
        <v>3.15</v>
      </c>
      <c r="S155" s="148">
        <v>0</v>
      </c>
      <c r="T155" s="149">
        <f>S155*H155</f>
        <v>0</v>
      </c>
      <c r="AR155" s="16" t="s">
        <v>130</v>
      </c>
      <c r="AT155" s="16" t="s">
        <v>126</v>
      </c>
      <c r="AU155" s="16" t="s">
        <v>84</v>
      </c>
      <c r="AY155" s="16" t="s">
        <v>123</v>
      </c>
      <c r="BE155" s="150">
        <f>IF(N155="základní",J155,0)</f>
        <v>0</v>
      </c>
      <c r="BF155" s="150">
        <f>IF(N155="snížená",J155,0)</f>
        <v>0</v>
      </c>
      <c r="BG155" s="150">
        <f>IF(N155="zákl. přenesená",J155,0)</f>
        <v>0</v>
      </c>
      <c r="BH155" s="150">
        <f>IF(N155="sníž. přenesená",J155,0)</f>
        <v>0</v>
      </c>
      <c r="BI155" s="150">
        <f>IF(N155="nulová",J155,0)</f>
        <v>0</v>
      </c>
      <c r="BJ155" s="16" t="s">
        <v>82</v>
      </c>
      <c r="BK155" s="150">
        <f>ROUND(I155*H155,2)</f>
        <v>0</v>
      </c>
      <c r="BL155" s="16" t="s">
        <v>130</v>
      </c>
      <c r="BM155" s="16" t="s">
        <v>265</v>
      </c>
    </row>
    <row r="156" spans="2:65" s="1" customFormat="1" ht="14.4" customHeight="1">
      <c r="B156" s="138"/>
      <c r="C156" s="139" t="s">
        <v>266</v>
      </c>
      <c r="D156" s="139" t="s">
        <v>126</v>
      </c>
      <c r="E156" s="140" t="s">
        <v>267</v>
      </c>
      <c r="F156" s="141" t="s">
        <v>268</v>
      </c>
      <c r="G156" s="142" t="s">
        <v>129</v>
      </c>
      <c r="H156" s="143">
        <v>30</v>
      </c>
      <c r="I156" s="144"/>
      <c r="J156" s="145">
        <f>ROUND(I156*H156,2)</f>
        <v>0</v>
      </c>
      <c r="K156" s="141" t="s">
        <v>3</v>
      </c>
      <c r="L156" s="30"/>
      <c r="M156" s="146" t="s">
        <v>3</v>
      </c>
      <c r="N156" s="147" t="s">
        <v>45</v>
      </c>
      <c r="O156" s="49"/>
      <c r="P156" s="148">
        <f>O156*H156</f>
        <v>0</v>
      </c>
      <c r="Q156" s="148">
        <v>3.7199999999999997E-2</v>
      </c>
      <c r="R156" s="148">
        <f>Q156*H156</f>
        <v>1.1159999999999999</v>
      </c>
      <c r="S156" s="148">
        <v>0</v>
      </c>
      <c r="T156" s="149">
        <f>S156*H156</f>
        <v>0</v>
      </c>
      <c r="AR156" s="16" t="s">
        <v>130</v>
      </c>
      <c r="AT156" s="16" t="s">
        <v>126</v>
      </c>
      <c r="AU156" s="16" t="s">
        <v>84</v>
      </c>
      <c r="AY156" s="16" t="s">
        <v>123</v>
      </c>
      <c r="BE156" s="150">
        <f>IF(N156="základní",J156,0)</f>
        <v>0</v>
      </c>
      <c r="BF156" s="150">
        <f>IF(N156="snížená",J156,0)</f>
        <v>0</v>
      </c>
      <c r="BG156" s="150">
        <f>IF(N156="zákl. přenesená",J156,0)</f>
        <v>0</v>
      </c>
      <c r="BH156" s="150">
        <f>IF(N156="sníž. přenesená",J156,0)</f>
        <v>0</v>
      </c>
      <c r="BI156" s="150">
        <f>IF(N156="nulová",J156,0)</f>
        <v>0</v>
      </c>
      <c r="BJ156" s="16" t="s">
        <v>82</v>
      </c>
      <c r="BK156" s="150">
        <f>ROUND(I156*H156,2)</f>
        <v>0</v>
      </c>
      <c r="BL156" s="16" t="s">
        <v>130</v>
      </c>
      <c r="BM156" s="16" t="s">
        <v>269</v>
      </c>
    </row>
    <row r="157" spans="2:65" s="10" customFormat="1" ht="22.8" customHeight="1">
      <c r="B157" s="125"/>
      <c r="D157" s="126" t="s">
        <v>73</v>
      </c>
      <c r="E157" s="136" t="s">
        <v>169</v>
      </c>
      <c r="F157" s="136" t="s">
        <v>270</v>
      </c>
      <c r="I157" s="128"/>
      <c r="J157" s="137">
        <f>BK157</f>
        <v>0</v>
      </c>
      <c r="L157" s="125"/>
      <c r="M157" s="130"/>
      <c r="N157" s="131"/>
      <c r="O157" s="131"/>
      <c r="P157" s="132">
        <f>P158</f>
        <v>0</v>
      </c>
      <c r="Q157" s="131"/>
      <c r="R157" s="132">
        <f>R158</f>
        <v>0.22499999999999998</v>
      </c>
      <c r="S157" s="131"/>
      <c r="T157" s="133">
        <f>T158</f>
        <v>0</v>
      </c>
      <c r="AR157" s="126" t="s">
        <v>82</v>
      </c>
      <c r="AT157" s="134" t="s">
        <v>73</v>
      </c>
      <c r="AU157" s="134" t="s">
        <v>82</v>
      </c>
      <c r="AY157" s="126" t="s">
        <v>123</v>
      </c>
      <c r="BK157" s="135">
        <f>BK158</f>
        <v>0</v>
      </c>
    </row>
    <row r="158" spans="2:65" s="1" customFormat="1" ht="14.4" customHeight="1">
      <c r="B158" s="138"/>
      <c r="C158" s="139" t="s">
        <v>271</v>
      </c>
      <c r="D158" s="139" t="s">
        <v>126</v>
      </c>
      <c r="E158" s="140" t="s">
        <v>272</v>
      </c>
      <c r="F158" s="141" t="s">
        <v>273</v>
      </c>
      <c r="G158" s="142" t="s">
        <v>211</v>
      </c>
      <c r="H158" s="143">
        <v>10</v>
      </c>
      <c r="I158" s="144"/>
      <c r="J158" s="145">
        <f>ROUND(I158*H158,2)</f>
        <v>0</v>
      </c>
      <c r="K158" s="141" t="s">
        <v>3</v>
      </c>
      <c r="L158" s="30"/>
      <c r="M158" s="146" t="s">
        <v>3</v>
      </c>
      <c r="N158" s="147" t="s">
        <v>45</v>
      </c>
      <c r="O158" s="49"/>
      <c r="P158" s="148">
        <f>O158*H158</f>
        <v>0</v>
      </c>
      <c r="Q158" s="148">
        <v>2.2499999999999999E-2</v>
      </c>
      <c r="R158" s="148">
        <f>Q158*H158</f>
        <v>0.22499999999999998</v>
      </c>
      <c r="S158" s="148">
        <v>0</v>
      </c>
      <c r="T158" s="149">
        <f>S158*H158</f>
        <v>0</v>
      </c>
      <c r="AR158" s="16" t="s">
        <v>130</v>
      </c>
      <c r="AT158" s="16" t="s">
        <v>126</v>
      </c>
      <c r="AU158" s="16" t="s">
        <v>84</v>
      </c>
      <c r="AY158" s="16" t="s">
        <v>123</v>
      </c>
      <c r="BE158" s="150">
        <f>IF(N158="základní",J158,0)</f>
        <v>0</v>
      </c>
      <c r="BF158" s="150">
        <f>IF(N158="snížená",J158,0)</f>
        <v>0</v>
      </c>
      <c r="BG158" s="150">
        <f>IF(N158="zákl. přenesená",J158,0)</f>
        <v>0</v>
      </c>
      <c r="BH158" s="150">
        <f>IF(N158="sníž. přenesená",J158,0)</f>
        <v>0</v>
      </c>
      <c r="BI158" s="150">
        <f>IF(N158="nulová",J158,0)</f>
        <v>0</v>
      </c>
      <c r="BJ158" s="16" t="s">
        <v>82</v>
      </c>
      <c r="BK158" s="150">
        <f>ROUND(I158*H158,2)</f>
        <v>0</v>
      </c>
      <c r="BL158" s="16" t="s">
        <v>130</v>
      </c>
      <c r="BM158" s="16" t="s">
        <v>274</v>
      </c>
    </row>
    <row r="159" spans="2:65" s="10" customFormat="1" ht="22.8" customHeight="1">
      <c r="B159" s="125"/>
      <c r="D159" s="126" t="s">
        <v>73</v>
      </c>
      <c r="E159" s="136" t="s">
        <v>275</v>
      </c>
      <c r="F159" s="136" t="s">
        <v>276</v>
      </c>
      <c r="I159" s="128"/>
      <c r="J159" s="137">
        <f>BK159</f>
        <v>0</v>
      </c>
      <c r="L159" s="125"/>
      <c r="M159" s="130"/>
      <c r="N159" s="131"/>
      <c r="O159" s="131"/>
      <c r="P159" s="132">
        <f>SUM(P160:P201)</f>
        <v>0</v>
      </c>
      <c r="Q159" s="131"/>
      <c r="R159" s="132">
        <f>SUM(R160:R201)</f>
        <v>19.08118</v>
      </c>
      <c r="S159" s="131"/>
      <c r="T159" s="133">
        <f>SUM(T160:T201)</f>
        <v>914.423</v>
      </c>
      <c r="AR159" s="126" t="s">
        <v>82</v>
      </c>
      <c r="AT159" s="134" t="s">
        <v>73</v>
      </c>
      <c r="AU159" s="134" t="s">
        <v>82</v>
      </c>
      <c r="AY159" s="126" t="s">
        <v>123</v>
      </c>
      <c r="BK159" s="135">
        <f>SUM(BK160:BK201)</f>
        <v>0</v>
      </c>
    </row>
    <row r="160" spans="2:65" s="1" customFormat="1" ht="14.4" customHeight="1">
      <c r="B160" s="138"/>
      <c r="C160" s="139" t="s">
        <v>184</v>
      </c>
      <c r="D160" s="139" t="s">
        <v>126</v>
      </c>
      <c r="E160" s="140" t="s">
        <v>277</v>
      </c>
      <c r="F160" s="141" t="s">
        <v>278</v>
      </c>
      <c r="G160" s="142" t="s">
        <v>211</v>
      </c>
      <c r="H160" s="143">
        <v>405</v>
      </c>
      <c r="I160" s="144"/>
      <c r="J160" s="145">
        <f t="shared" ref="J160:J190" si="0">ROUND(I160*H160,2)</f>
        <v>0</v>
      </c>
      <c r="K160" s="141" t="s">
        <v>3</v>
      </c>
      <c r="L160" s="30"/>
      <c r="M160" s="146" t="s">
        <v>3</v>
      </c>
      <c r="N160" s="147" t="s">
        <v>45</v>
      </c>
      <c r="O160" s="49"/>
      <c r="P160" s="148">
        <f t="shared" ref="P160:P190" si="1">O160*H160</f>
        <v>0</v>
      </c>
      <c r="Q160" s="148">
        <v>2.3099999999999999E-2</v>
      </c>
      <c r="R160" s="148">
        <f t="shared" ref="R160:R190" si="2">Q160*H160</f>
        <v>9.3554999999999993</v>
      </c>
      <c r="S160" s="148">
        <v>0</v>
      </c>
      <c r="T160" s="149">
        <f t="shared" ref="T160:T190" si="3">S160*H160</f>
        <v>0</v>
      </c>
      <c r="AR160" s="16" t="s">
        <v>130</v>
      </c>
      <c r="AT160" s="16" t="s">
        <v>126</v>
      </c>
      <c r="AU160" s="16" t="s">
        <v>84</v>
      </c>
      <c r="AY160" s="16" t="s">
        <v>123</v>
      </c>
      <c r="BE160" s="150">
        <f t="shared" ref="BE160:BE190" si="4">IF(N160="základní",J160,0)</f>
        <v>0</v>
      </c>
      <c r="BF160" s="150">
        <f t="shared" ref="BF160:BF190" si="5">IF(N160="snížená",J160,0)</f>
        <v>0</v>
      </c>
      <c r="BG160" s="150">
        <f t="shared" ref="BG160:BG190" si="6">IF(N160="zákl. přenesená",J160,0)</f>
        <v>0</v>
      </c>
      <c r="BH160" s="150">
        <f t="shared" ref="BH160:BH190" si="7">IF(N160="sníž. přenesená",J160,0)</f>
        <v>0</v>
      </c>
      <c r="BI160" s="150">
        <f t="shared" ref="BI160:BI190" si="8">IF(N160="nulová",J160,0)</f>
        <v>0</v>
      </c>
      <c r="BJ160" s="16" t="s">
        <v>82</v>
      </c>
      <c r="BK160" s="150">
        <f t="shared" ref="BK160:BK190" si="9">ROUND(I160*H160,2)</f>
        <v>0</v>
      </c>
      <c r="BL160" s="16" t="s">
        <v>130</v>
      </c>
      <c r="BM160" s="16" t="s">
        <v>279</v>
      </c>
    </row>
    <row r="161" spans="2:65" s="1" customFormat="1" ht="20.399999999999999" customHeight="1">
      <c r="B161" s="138"/>
      <c r="C161" s="139" t="s">
        <v>130</v>
      </c>
      <c r="D161" s="139" t="s">
        <v>126</v>
      </c>
      <c r="E161" s="140" t="s">
        <v>280</v>
      </c>
      <c r="F161" s="141" t="s">
        <v>281</v>
      </c>
      <c r="G161" s="142" t="s">
        <v>189</v>
      </c>
      <c r="H161" s="143">
        <v>120</v>
      </c>
      <c r="I161" s="144"/>
      <c r="J161" s="145">
        <f t="shared" si="0"/>
        <v>0</v>
      </c>
      <c r="K161" s="141" t="s">
        <v>137</v>
      </c>
      <c r="L161" s="30"/>
      <c r="M161" s="146" t="s">
        <v>3</v>
      </c>
      <c r="N161" s="147" t="s">
        <v>45</v>
      </c>
      <c r="O161" s="49"/>
      <c r="P161" s="148">
        <f t="shared" si="1"/>
        <v>0</v>
      </c>
      <c r="Q161" s="148">
        <v>2.0000000000000002E-5</v>
      </c>
      <c r="R161" s="148">
        <f t="shared" si="2"/>
        <v>2.4000000000000002E-3</v>
      </c>
      <c r="S161" s="148">
        <v>0</v>
      </c>
      <c r="T161" s="149">
        <f t="shared" si="3"/>
        <v>0</v>
      </c>
      <c r="AR161" s="16" t="s">
        <v>130</v>
      </c>
      <c r="AT161" s="16" t="s">
        <v>126</v>
      </c>
      <c r="AU161" s="16" t="s">
        <v>84</v>
      </c>
      <c r="AY161" s="16" t="s">
        <v>123</v>
      </c>
      <c r="BE161" s="150">
        <f t="shared" si="4"/>
        <v>0</v>
      </c>
      <c r="BF161" s="150">
        <f t="shared" si="5"/>
        <v>0</v>
      </c>
      <c r="BG161" s="150">
        <f t="shared" si="6"/>
        <v>0</v>
      </c>
      <c r="BH161" s="150">
        <f t="shared" si="7"/>
        <v>0</v>
      </c>
      <c r="BI161" s="150">
        <f t="shared" si="8"/>
        <v>0</v>
      </c>
      <c r="BJ161" s="16" t="s">
        <v>82</v>
      </c>
      <c r="BK161" s="150">
        <f t="shared" si="9"/>
        <v>0</v>
      </c>
      <c r="BL161" s="16" t="s">
        <v>130</v>
      </c>
      <c r="BM161" s="16" t="s">
        <v>282</v>
      </c>
    </row>
    <row r="162" spans="2:65" s="1" customFormat="1" ht="20.399999999999999" customHeight="1">
      <c r="B162" s="138"/>
      <c r="C162" s="168" t="s">
        <v>217</v>
      </c>
      <c r="D162" s="168" t="s">
        <v>165</v>
      </c>
      <c r="E162" s="169" t="s">
        <v>283</v>
      </c>
      <c r="F162" s="170" t="s">
        <v>284</v>
      </c>
      <c r="G162" s="171" t="s">
        <v>189</v>
      </c>
      <c r="H162" s="172">
        <v>120</v>
      </c>
      <c r="I162" s="173"/>
      <c r="J162" s="174">
        <f t="shared" si="0"/>
        <v>0</v>
      </c>
      <c r="K162" s="170" t="s">
        <v>137</v>
      </c>
      <c r="L162" s="175"/>
      <c r="M162" s="176" t="s">
        <v>3</v>
      </c>
      <c r="N162" s="177" t="s">
        <v>45</v>
      </c>
      <c r="O162" s="49"/>
      <c r="P162" s="148">
        <f t="shared" si="1"/>
        <v>0</v>
      </c>
      <c r="Q162" s="148">
        <v>2.5000000000000001E-4</v>
      </c>
      <c r="R162" s="148">
        <f t="shared" si="2"/>
        <v>0.03</v>
      </c>
      <c r="S162" s="148">
        <v>0</v>
      </c>
      <c r="T162" s="149">
        <f t="shared" si="3"/>
        <v>0</v>
      </c>
      <c r="AR162" s="16" t="s">
        <v>169</v>
      </c>
      <c r="AT162" s="16" t="s">
        <v>165</v>
      </c>
      <c r="AU162" s="16" t="s">
        <v>84</v>
      </c>
      <c r="AY162" s="16" t="s">
        <v>123</v>
      </c>
      <c r="BE162" s="150">
        <f t="shared" si="4"/>
        <v>0</v>
      </c>
      <c r="BF162" s="150">
        <f t="shared" si="5"/>
        <v>0</v>
      </c>
      <c r="BG162" s="150">
        <f t="shared" si="6"/>
        <v>0</v>
      </c>
      <c r="BH162" s="150">
        <f t="shared" si="7"/>
        <v>0</v>
      </c>
      <c r="BI162" s="150">
        <f t="shared" si="8"/>
        <v>0</v>
      </c>
      <c r="BJ162" s="16" t="s">
        <v>82</v>
      </c>
      <c r="BK162" s="150">
        <f t="shared" si="9"/>
        <v>0</v>
      </c>
      <c r="BL162" s="16" t="s">
        <v>130</v>
      </c>
      <c r="BM162" s="16" t="s">
        <v>285</v>
      </c>
    </row>
    <row r="163" spans="2:65" s="1" customFormat="1" ht="20.399999999999999" customHeight="1">
      <c r="B163" s="138"/>
      <c r="C163" s="139" t="s">
        <v>260</v>
      </c>
      <c r="D163" s="139" t="s">
        <v>126</v>
      </c>
      <c r="E163" s="140" t="s">
        <v>286</v>
      </c>
      <c r="F163" s="141" t="s">
        <v>287</v>
      </c>
      <c r="G163" s="142" t="s">
        <v>189</v>
      </c>
      <c r="H163" s="143">
        <v>18</v>
      </c>
      <c r="I163" s="144"/>
      <c r="J163" s="145">
        <f t="shared" si="0"/>
        <v>0</v>
      </c>
      <c r="K163" s="141" t="s">
        <v>137</v>
      </c>
      <c r="L163" s="30"/>
      <c r="M163" s="146" t="s">
        <v>3</v>
      </c>
      <c r="N163" s="147" t="s">
        <v>45</v>
      </c>
      <c r="O163" s="49"/>
      <c r="P163" s="148">
        <f t="shared" si="1"/>
        <v>0</v>
      </c>
      <c r="Q163" s="148">
        <v>6.9999999999999999E-4</v>
      </c>
      <c r="R163" s="148">
        <f t="shared" si="2"/>
        <v>1.26E-2</v>
      </c>
      <c r="S163" s="148">
        <v>0</v>
      </c>
      <c r="T163" s="149">
        <f t="shared" si="3"/>
        <v>0</v>
      </c>
      <c r="AR163" s="16" t="s">
        <v>130</v>
      </c>
      <c r="AT163" s="16" t="s">
        <v>126</v>
      </c>
      <c r="AU163" s="16" t="s">
        <v>84</v>
      </c>
      <c r="AY163" s="16" t="s">
        <v>123</v>
      </c>
      <c r="BE163" s="150">
        <f t="shared" si="4"/>
        <v>0</v>
      </c>
      <c r="BF163" s="150">
        <f t="shared" si="5"/>
        <v>0</v>
      </c>
      <c r="BG163" s="150">
        <f t="shared" si="6"/>
        <v>0</v>
      </c>
      <c r="BH163" s="150">
        <f t="shared" si="7"/>
        <v>0</v>
      </c>
      <c r="BI163" s="150">
        <f t="shared" si="8"/>
        <v>0</v>
      </c>
      <c r="BJ163" s="16" t="s">
        <v>82</v>
      </c>
      <c r="BK163" s="150">
        <f t="shared" si="9"/>
        <v>0</v>
      </c>
      <c r="BL163" s="16" t="s">
        <v>130</v>
      </c>
      <c r="BM163" s="16" t="s">
        <v>288</v>
      </c>
    </row>
    <row r="164" spans="2:65" s="1" customFormat="1" ht="20.399999999999999" customHeight="1">
      <c r="B164" s="138"/>
      <c r="C164" s="168" t="s">
        <v>289</v>
      </c>
      <c r="D164" s="168" t="s">
        <v>165</v>
      </c>
      <c r="E164" s="169" t="s">
        <v>290</v>
      </c>
      <c r="F164" s="170" t="s">
        <v>291</v>
      </c>
      <c r="G164" s="171" t="s">
        <v>189</v>
      </c>
      <c r="H164" s="172">
        <v>4</v>
      </c>
      <c r="I164" s="173"/>
      <c r="J164" s="174">
        <f t="shared" si="0"/>
        <v>0</v>
      </c>
      <c r="K164" s="170" t="s">
        <v>137</v>
      </c>
      <c r="L164" s="175"/>
      <c r="M164" s="176" t="s">
        <v>3</v>
      </c>
      <c r="N164" s="177" t="s">
        <v>45</v>
      </c>
      <c r="O164" s="49"/>
      <c r="P164" s="148">
        <f t="shared" si="1"/>
        <v>0</v>
      </c>
      <c r="Q164" s="148">
        <v>5.0000000000000001E-3</v>
      </c>
      <c r="R164" s="148">
        <f t="shared" si="2"/>
        <v>0.02</v>
      </c>
      <c r="S164" s="148">
        <v>0</v>
      </c>
      <c r="T164" s="149">
        <f t="shared" si="3"/>
        <v>0</v>
      </c>
      <c r="AR164" s="16" t="s">
        <v>169</v>
      </c>
      <c r="AT164" s="16" t="s">
        <v>165</v>
      </c>
      <c r="AU164" s="16" t="s">
        <v>84</v>
      </c>
      <c r="AY164" s="16" t="s">
        <v>123</v>
      </c>
      <c r="BE164" s="150">
        <f t="shared" si="4"/>
        <v>0</v>
      </c>
      <c r="BF164" s="150">
        <f t="shared" si="5"/>
        <v>0</v>
      </c>
      <c r="BG164" s="150">
        <f t="shared" si="6"/>
        <v>0</v>
      </c>
      <c r="BH164" s="150">
        <f t="shared" si="7"/>
        <v>0</v>
      </c>
      <c r="BI164" s="150">
        <f t="shared" si="8"/>
        <v>0</v>
      </c>
      <c r="BJ164" s="16" t="s">
        <v>82</v>
      </c>
      <c r="BK164" s="150">
        <f t="shared" si="9"/>
        <v>0</v>
      </c>
      <c r="BL164" s="16" t="s">
        <v>130</v>
      </c>
      <c r="BM164" s="16" t="s">
        <v>292</v>
      </c>
    </row>
    <row r="165" spans="2:65" s="1" customFormat="1" ht="20.399999999999999" customHeight="1">
      <c r="B165" s="138"/>
      <c r="C165" s="168" t="s">
        <v>169</v>
      </c>
      <c r="D165" s="168" t="s">
        <v>165</v>
      </c>
      <c r="E165" s="169" t="s">
        <v>293</v>
      </c>
      <c r="F165" s="170" t="s">
        <v>294</v>
      </c>
      <c r="G165" s="171" t="s">
        <v>189</v>
      </c>
      <c r="H165" s="172">
        <v>1</v>
      </c>
      <c r="I165" s="173"/>
      <c r="J165" s="174">
        <f t="shared" si="0"/>
        <v>0</v>
      </c>
      <c r="K165" s="170" t="s">
        <v>137</v>
      </c>
      <c r="L165" s="175"/>
      <c r="M165" s="176" t="s">
        <v>3</v>
      </c>
      <c r="N165" s="177" t="s">
        <v>45</v>
      </c>
      <c r="O165" s="49"/>
      <c r="P165" s="148">
        <f t="shared" si="1"/>
        <v>0</v>
      </c>
      <c r="Q165" s="148">
        <v>4.1999999999999997E-3</v>
      </c>
      <c r="R165" s="148">
        <f t="shared" si="2"/>
        <v>4.1999999999999997E-3</v>
      </c>
      <c r="S165" s="148">
        <v>0</v>
      </c>
      <c r="T165" s="149">
        <f t="shared" si="3"/>
        <v>0</v>
      </c>
      <c r="AR165" s="16" t="s">
        <v>169</v>
      </c>
      <c r="AT165" s="16" t="s">
        <v>165</v>
      </c>
      <c r="AU165" s="16" t="s">
        <v>84</v>
      </c>
      <c r="AY165" s="16" t="s">
        <v>123</v>
      </c>
      <c r="BE165" s="150">
        <f t="shared" si="4"/>
        <v>0</v>
      </c>
      <c r="BF165" s="150">
        <f t="shared" si="5"/>
        <v>0</v>
      </c>
      <c r="BG165" s="150">
        <f t="shared" si="6"/>
        <v>0</v>
      </c>
      <c r="BH165" s="150">
        <f t="shared" si="7"/>
        <v>0</v>
      </c>
      <c r="BI165" s="150">
        <f t="shared" si="8"/>
        <v>0</v>
      </c>
      <c r="BJ165" s="16" t="s">
        <v>82</v>
      </c>
      <c r="BK165" s="150">
        <f t="shared" si="9"/>
        <v>0</v>
      </c>
      <c r="BL165" s="16" t="s">
        <v>130</v>
      </c>
      <c r="BM165" s="16" t="s">
        <v>295</v>
      </c>
    </row>
    <row r="166" spans="2:65" s="1" customFormat="1" ht="20.399999999999999" customHeight="1">
      <c r="B166" s="138"/>
      <c r="C166" s="168" t="s">
        <v>275</v>
      </c>
      <c r="D166" s="168" t="s">
        <v>165</v>
      </c>
      <c r="E166" s="169" t="s">
        <v>296</v>
      </c>
      <c r="F166" s="170" t="s">
        <v>297</v>
      </c>
      <c r="G166" s="171" t="s">
        <v>189</v>
      </c>
      <c r="H166" s="172">
        <v>1</v>
      </c>
      <c r="I166" s="173"/>
      <c r="J166" s="174">
        <f t="shared" si="0"/>
        <v>0</v>
      </c>
      <c r="K166" s="170" t="s">
        <v>137</v>
      </c>
      <c r="L166" s="175"/>
      <c r="M166" s="176" t="s">
        <v>3</v>
      </c>
      <c r="N166" s="177" t="s">
        <v>45</v>
      </c>
      <c r="O166" s="49"/>
      <c r="P166" s="148">
        <f t="shared" si="1"/>
        <v>0</v>
      </c>
      <c r="Q166" s="148">
        <v>2.5000000000000001E-3</v>
      </c>
      <c r="R166" s="148">
        <f t="shared" si="2"/>
        <v>2.5000000000000001E-3</v>
      </c>
      <c r="S166" s="148">
        <v>0</v>
      </c>
      <c r="T166" s="149">
        <f t="shared" si="3"/>
        <v>0</v>
      </c>
      <c r="AR166" s="16" t="s">
        <v>169</v>
      </c>
      <c r="AT166" s="16" t="s">
        <v>165</v>
      </c>
      <c r="AU166" s="16" t="s">
        <v>84</v>
      </c>
      <c r="AY166" s="16" t="s">
        <v>123</v>
      </c>
      <c r="BE166" s="150">
        <f t="shared" si="4"/>
        <v>0</v>
      </c>
      <c r="BF166" s="150">
        <f t="shared" si="5"/>
        <v>0</v>
      </c>
      <c r="BG166" s="150">
        <f t="shared" si="6"/>
        <v>0</v>
      </c>
      <c r="BH166" s="150">
        <f t="shared" si="7"/>
        <v>0</v>
      </c>
      <c r="BI166" s="150">
        <f t="shared" si="8"/>
        <v>0</v>
      </c>
      <c r="BJ166" s="16" t="s">
        <v>82</v>
      </c>
      <c r="BK166" s="150">
        <f t="shared" si="9"/>
        <v>0</v>
      </c>
      <c r="BL166" s="16" t="s">
        <v>130</v>
      </c>
      <c r="BM166" s="16" t="s">
        <v>298</v>
      </c>
    </row>
    <row r="167" spans="2:65" s="1" customFormat="1" ht="20.399999999999999" customHeight="1">
      <c r="B167" s="138"/>
      <c r="C167" s="168" t="s">
        <v>299</v>
      </c>
      <c r="D167" s="168" t="s">
        <v>165</v>
      </c>
      <c r="E167" s="169" t="s">
        <v>300</v>
      </c>
      <c r="F167" s="170" t="s">
        <v>301</v>
      </c>
      <c r="G167" s="171" t="s">
        <v>189</v>
      </c>
      <c r="H167" s="172">
        <v>2</v>
      </c>
      <c r="I167" s="173"/>
      <c r="J167" s="174">
        <f t="shared" si="0"/>
        <v>0</v>
      </c>
      <c r="K167" s="170" t="s">
        <v>137</v>
      </c>
      <c r="L167" s="175"/>
      <c r="M167" s="176" t="s">
        <v>3</v>
      </c>
      <c r="N167" s="177" t="s">
        <v>45</v>
      </c>
      <c r="O167" s="49"/>
      <c r="P167" s="148">
        <f t="shared" si="1"/>
        <v>0</v>
      </c>
      <c r="Q167" s="148">
        <v>8.0000000000000002E-3</v>
      </c>
      <c r="R167" s="148">
        <f t="shared" si="2"/>
        <v>1.6E-2</v>
      </c>
      <c r="S167" s="148">
        <v>0</v>
      </c>
      <c r="T167" s="149">
        <f t="shared" si="3"/>
        <v>0</v>
      </c>
      <c r="AR167" s="16" t="s">
        <v>169</v>
      </c>
      <c r="AT167" s="16" t="s">
        <v>165</v>
      </c>
      <c r="AU167" s="16" t="s">
        <v>84</v>
      </c>
      <c r="AY167" s="16" t="s">
        <v>123</v>
      </c>
      <c r="BE167" s="150">
        <f t="shared" si="4"/>
        <v>0</v>
      </c>
      <c r="BF167" s="150">
        <f t="shared" si="5"/>
        <v>0</v>
      </c>
      <c r="BG167" s="150">
        <f t="shared" si="6"/>
        <v>0</v>
      </c>
      <c r="BH167" s="150">
        <f t="shared" si="7"/>
        <v>0</v>
      </c>
      <c r="BI167" s="150">
        <f t="shared" si="8"/>
        <v>0</v>
      </c>
      <c r="BJ167" s="16" t="s">
        <v>82</v>
      </c>
      <c r="BK167" s="150">
        <f t="shared" si="9"/>
        <v>0</v>
      </c>
      <c r="BL167" s="16" t="s">
        <v>130</v>
      </c>
      <c r="BM167" s="16" t="s">
        <v>302</v>
      </c>
    </row>
    <row r="168" spans="2:65" s="1" customFormat="1" ht="20.399999999999999" customHeight="1">
      <c r="B168" s="138"/>
      <c r="C168" s="168" t="s">
        <v>303</v>
      </c>
      <c r="D168" s="168" t="s">
        <v>165</v>
      </c>
      <c r="E168" s="169" t="s">
        <v>304</v>
      </c>
      <c r="F168" s="170" t="s">
        <v>305</v>
      </c>
      <c r="G168" s="171" t="s">
        <v>189</v>
      </c>
      <c r="H168" s="172">
        <v>2</v>
      </c>
      <c r="I168" s="173"/>
      <c r="J168" s="174">
        <f t="shared" si="0"/>
        <v>0</v>
      </c>
      <c r="K168" s="170" t="s">
        <v>137</v>
      </c>
      <c r="L168" s="175"/>
      <c r="M168" s="176" t="s">
        <v>3</v>
      </c>
      <c r="N168" s="177" t="s">
        <v>45</v>
      </c>
      <c r="O168" s="49"/>
      <c r="P168" s="148">
        <f t="shared" si="1"/>
        <v>0</v>
      </c>
      <c r="Q168" s="148">
        <v>4.0000000000000001E-3</v>
      </c>
      <c r="R168" s="148">
        <f t="shared" si="2"/>
        <v>8.0000000000000002E-3</v>
      </c>
      <c r="S168" s="148">
        <v>0</v>
      </c>
      <c r="T168" s="149">
        <f t="shared" si="3"/>
        <v>0</v>
      </c>
      <c r="AR168" s="16" t="s">
        <v>169</v>
      </c>
      <c r="AT168" s="16" t="s">
        <v>165</v>
      </c>
      <c r="AU168" s="16" t="s">
        <v>84</v>
      </c>
      <c r="AY168" s="16" t="s">
        <v>123</v>
      </c>
      <c r="BE168" s="150">
        <f t="shared" si="4"/>
        <v>0</v>
      </c>
      <c r="BF168" s="150">
        <f t="shared" si="5"/>
        <v>0</v>
      </c>
      <c r="BG168" s="150">
        <f t="shared" si="6"/>
        <v>0</v>
      </c>
      <c r="BH168" s="150">
        <f t="shared" si="7"/>
        <v>0</v>
      </c>
      <c r="BI168" s="150">
        <f t="shared" si="8"/>
        <v>0</v>
      </c>
      <c r="BJ168" s="16" t="s">
        <v>82</v>
      </c>
      <c r="BK168" s="150">
        <f t="shared" si="9"/>
        <v>0</v>
      </c>
      <c r="BL168" s="16" t="s">
        <v>130</v>
      </c>
      <c r="BM168" s="16" t="s">
        <v>306</v>
      </c>
    </row>
    <row r="169" spans="2:65" s="1" customFormat="1" ht="20.399999999999999" customHeight="1">
      <c r="B169" s="138"/>
      <c r="C169" s="168" t="s">
        <v>307</v>
      </c>
      <c r="D169" s="168" t="s">
        <v>165</v>
      </c>
      <c r="E169" s="169" t="s">
        <v>308</v>
      </c>
      <c r="F169" s="170" t="s">
        <v>309</v>
      </c>
      <c r="G169" s="171" t="s">
        <v>189</v>
      </c>
      <c r="H169" s="172">
        <v>1</v>
      </c>
      <c r="I169" s="173"/>
      <c r="J169" s="174">
        <f t="shared" si="0"/>
        <v>0</v>
      </c>
      <c r="K169" s="170" t="s">
        <v>137</v>
      </c>
      <c r="L169" s="175"/>
      <c r="M169" s="176" t="s">
        <v>3</v>
      </c>
      <c r="N169" s="177" t="s">
        <v>45</v>
      </c>
      <c r="O169" s="49"/>
      <c r="P169" s="148">
        <f t="shared" si="1"/>
        <v>0</v>
      </c>
      <c r="Q169" s="148">
        <v>4.0000000000000001E-3</v>
      </c>
      <c r="R169" s="148">
        <f t="shared" si="2"/>
        <v>4.0000000000000001E-3</v>
      </c>
      <c r="S169" s="148">
        <v>0</v>
      </c>
      <c r="T169" s="149">
        <f t="shared" si="3"/>
        <v>0</v>
      </c>
      <c r="AR169" s="16" t="s">
        <v>169</v>
      </c>
      <c r="AT169" s="16" t="s">
        <v>165</v>
      </c>
      <c r="AU169" s="16" t="s">
        <v>84</v>
      </c>
      <c r="AY169" s="16" t="s">
        <v>123</v>
      </c>
      <c r="BE169" s="150">
        <f t="shared" si="4"/>
        <v>0</v>
      </c>
      <c r="BF169" s="150">
        <f t="shared" si="5"/>
        <v>0</v>
      </c>
      <c r="BG169" s="150">
        <f t="shared" si="6"/>
        <v>0</v>
      </c>
      <c r="BH169" s="150">
        <f t="shared" si="7"/>
        <v>0</v>
      </c>
      <c r="BI169" s="150">
        <f t="shared" si="8"/>
        <v>0</v>
      </c>
      <c r="BJ169" s="16" t="s">
        <v>82</v>
      </c>
      <c r="BK169" s="150">
        <f t="shared" si="9"/>
        <v>0</v>
      </c>
      <c r="BL169" s="16" t="s">
        <v>130</v>
      </c>
      <c r="BM169" s="16" t="s">
        <v>310</v>
      </c>
    </row>
    <row r="170" spans="2:65" s="1" customFormat="1" ht="20.399999999999999" customHeight="1">
      <c r="B170" s="138"/>
      <c r="C170" s="168" t="s">
        <v>311</v>
      </c>
      <c r="D170" s="168" t="s">
        <v>165</v>
      </c>
      <c r="E170" s="169" t="s">
        <v>312</v>
      </c>
      <c r="F170" s="170" t="s">
        <v>313</v>
      </c>
      <c r="G170" s="171" t="s">
        <v>189</v>
      </c>
      <c r="H170" s="172">
        <v>1</v>
      </c>
      <c r="I170" s="173"/>
      <c r="J170" s="174">
        <f t="shared" si="0"/>
        <v>0</v>
      </c>
      <c r="K170" s="170" t="s">
        <v>137</v>
      </c>
      <c r="L170" s="175"/>
      <c r="M170" s="176" t="s">
        <v>3</v>
      </c>
      <c r="N170" s="177" t="s">
        <v>45</v>
      </c>
      <c r="O170" s="49"/>
      <c r="P170" s="148">
        <f t="shared" si="1"/>
        <v>0</v>
      </c>
      <c r="Q170" s="148">
        <v>2.5000000000000001E-3</v>
      </c>
      <c r="R170" s="148">
        <f t="shared" si="2"/>
        <v>2.5000000000000001E-3</v>
      </c>
      <c r="S170" s="148">
        <v>0</v>
      </c>
      <c r="T170" s="149">
        <f t="shared" si="3"/>
        <v>0</v>
      </c>
      <c r="AR170" s="16" t="s">
        <v>169</v>
      </c>
      <c r="AT170" s="16" t="s">
        <v>165</v>
      </c>
      <c r="AU170" s="16" t="s">
        <v>84</v>
      </c>
      <c r="AY170" s="16" t="s">
        <v>123</v>
      </c>
      <c r="BE170" s="150">
        <f t="shared" si="4"/>
        <v>0</v>
      </c>
      <c r="BF170" s="150">
        <f t="shared" si="5"/>
        <v>0</v>
      </c>
      <c r="BG170" s="150">
        <f t="shared" si="6"/>
        <v>0</v>
      </c>
      <c r="BH170" s="150">
        <f t="shared" si="7"/>
        <v>0</v>
      </c>
      <c r="BI170" s="150">
        <f t="shared" si="8"/>
        <v>0</v>
      </c>
      <c r="BJ170" s="16" t="s">
        <v>82</v>
      </c>
      <c r="BK170" s="150">
        <f t="shared" si="9"/>
        <v>0</v>
      </c>
      <c r="BL170" s="16" t="s">
        <v>130</v>
      </c>
      <c r="BM170" s="16" t="s">
        <v>314</v>
      </c>
    </row>
    <row r="171" spans="2:65" s="1" customFormat="1" ht="20.399999999999999" customHeight="1">
      <c r="B171" s="138"/>
      <c r="C171" s="168" t="s">
        <v>315</v>
      </c>
      <c r="D171" s="168" t="s">
        <v>165</v>
      </c>
      <c r="E171" s="169" t="s">
        <v>316</v>
      </c>
      <c r="F171" s="170" t="s">
        <v>317</v>
      </c>
      <c r="G171" s="171" t="s">
        <v>189</v>
      </c>
      <c r="H171" s="172">
        <v>5</v>
      </c>
      <c r="I171" s="173"/>
      <c r="J171" s="174">
        <f t="shared" si="0"/>
        <v>0</v>
      </c>
      <c r="K171" s="170" t="s">
        <v>137</v>
      </c>
      <c r="L171" s="175"/>
      <c r="M171" s="176" t="s">
        <v>3</v>
      </c>
      <c r="N171" s="177" t="s">
        <v>45</v>
      </c>
      <c r="O171" s="49"/>
      <c r="P171" s="148">
        <f t="shared" si="1"/>
        <v>0</v>
      </c>
      <c r="Q171" s="148">
        <v>6.0000000000000001E-3</v>
      </c>
      <c r="R171" s="148">
        <f t="shared" si="2"/>
        <v>0.03</v>
      </c>
      <c r="S171" s="148">
        <v>0</v>
      </c>
      <c r="T171" s="149">
        <f t="shared" si="3"/>
        <v>0</v>
      </c>
      <c r="AR171" s="16" t="s">
        <v>169</v>
      </c>
      <c r="AT171" s="16" t="s">
        <v>165</v>
      </c>
      <c r="AU171" s="16" t="s">
        <v>84</v>
      </c>
      <c r="AY171" s="16" t="s">
        <v>123</v>
      </c>
      <c r="BE171" s="150">
        <f t="shared" si="4"/>
        <v>0</v>
      </c>
      <c r="BF171" s="150">
        <f t="shared" si="5"/>
        <v>0</v>
      </c>
      <c r="BG171" s="150">
        <f t="shared" si="6"/>
        <v>0</v>
      </c>
      <c r="BH171" s="150">
        <f t="shared" si="7"/>
        <v>0</v>
      </c>
      <c r="BI171" s="150">
        <f t="shared" si="8"/>
        <v>0</v>
      </c>
      <c r="BJ171" s="16" t="s">
        <v>82</v>
      </c>
      <c r="BK171" s="150">
        <f t="shared" si="9"/>
        <v>0</v>
      </c>
      <c r="BL171" s="16" t="s">
        <v>130</v>
      </c>
      <c r="BM171" s="16" t="s">
        <v>318</v>
      </c>
    </row>
    <row r="172" spans="2:65" s="1" customFormat="1" ht="20.399999999999999" customHeight="1">
      <c r="B172" s="138"/>
      <c r="C172" s="168" t="s">
        <v>9</v>
      </c>
      <c r="D172" s="168" t="s">
        <v>165</v>
      </c>
      <c r="E172" s="169" t="s">
        <v>319</v>
      </c>
      <c r="F172" s="170" t="s">
        <v>320</v>
      </c>
      <c r="G172" s="171" t="s">
        <v>189</v>
      </c>
      <c r="H172" s="172">
        <v>1</v>
      </c>
      <c r="I172" s="173"/>
      <c r="J172" s="174">
        <f t="shared" si="0"/>
        <v>0</v>
      </c>
      <c r="K172" s="170" t="s">
        <v>137</v>
      </c>
      <c r="L172" s="175"/>
      <c r="M172" s="176" t="s">
        <v>3</v>
      </c>
      <c r="N172" s="177" t="s">
        <v>45</v>
      </c>
      <c r="O172" s="49"/>
      <c r="P172" s="148">
        <f t="shared" si="1"/>
        <v>0</v>
      </c>
      <c r="Q172" s="148">
        <v>6.0000000000000001E-3</v>
      </c>
      <c r="R172" s="148">
        <f t="shared" si="2"/>
        <v>6.0000000000000001E-3</v>
      </c>
      <c r="S172" s="148">
        <v>0</v>
      </c>
      <c r="T172" s="149">
        <f t="shared" si="3"/>
        <v>0</v>
      </c>
      <c r="AR172" s="16" t="s">
        <v>169</v>
      </c>
      <c r="AT172" s="16" t="s">
        <v>165</v>
      </c>
      <c r="AU172" s="16" t="s">
        <v>84</v>
      </c>
      <c r="AY172" s="16" t="s">
        <v>123</v>
      </c>
      <c r="BE172" s="150">
        <f t="shared" si="4"/>
        <v>0</v>
      </c>
      <c r="BF172" s="150">
        <f t="shared" si="5"/>
        <v>0</v>
      </c>
      <c r="BG172" s="150">
        <f t="shared" si="6"/>
        <v>0</v>
      </c>
      <c r="BH172" s="150">
        <f t="shared" si="7"/>
        <v>0</v>
      </c>
      <c r="BI172" s="150">
        <f t="shared" si="8"/>
        <v>0</v>
      </c>
      <c r="BJ172" s="16" t="s">
        <v>82</v>
      </c>
      <c r="BK172" s="150">
        <f t="shared" si="9"/>
        <v>0</v>
      </c>
      <c r="BL172" s="16" t="s">
        <v>130</v>
      </c>
      <c r="BM172" s="16" t="s">
        <v>321</v>
      </c>
    </row>
    <row r="173" spans="2:65" s="1" customFormat="1" ht="20.399999999999999" customHeight="1">
      <c r="B173" s="138"/>
      <c r="C173" s="139" t="s">
        <v>322</v>
      </c>
      <c r="D173" s="139" t="s">
        <v>126</v>
      </c>
      <c r="E173" s="140" t="s">
        <v>323</v>
      </c>
      <c r="F173" s="141" t="s">
        <v>324</v>
      </c>
      <c r="G173" s="142" t="s">
        <v>189</v>
      </c>
      <c r="H173" s="143">
        <v>13</v>
      </c>
      <c r="I173" s="144"/>
      <c r="J173" s="145">
        <f t="shared" si="0"/>
        <v>0</v>
      </c>
      <c r="K173" s="141" t="s">
        <v>137</v>
      </c>
      <c r="L173" s="30"/>
      <c r="M173" s="146" t="s">
        <v>3</v>
      </c>
      <c r="N173" s="147" t="s">
        <v>45</v>
      </c>
      <c r="O173" s="49"/>
      <c r="P173" s="148">
        <f t="shared" si="1"/>
        <v>0</v>
      </c>
      <c r="Q173" s="148">
        <v>0.10940999999999999</v>
      </c>
      <c r="R173" s="148">
        <f t="shared" si="2"/>
        <v>1.4223299999999999</v>
      </c>
      <c r="S173" s="148">
        <v>0</v>
      </c>
      <c r="T173" s="149">
        <f t="shared" si="3"/>
        <v>0</v>
      </c>
      <c r="AR173" s="16" t="s">
        <v>130</v>
      </c>
      <c r="AT173" s="16" t="s">
        <v>126</v>
      </c>
      <c r="AU173" s="16" t="s">
        <v>84</v>
      </c>
      <c r="AY173" s="16" t="s">
        <v>123</v>
      </c>
      <c r="BE173" s="150">
        <f t="shared" si="4"/>
        <v>0</v>
      </c>
      <c r="BF173" s="150">
        <f t="shared" si="5"/>
        <v>0</v>
      </c>
      <c r="BG173" s="150">
        <f t="shared" si="6"/>
        <v>0</v>
      </c>
      <c r="BH173" s="150">
        <f t="shared" si="7"/>
        <v>0</v>
      </c>
      <c r="BI173" s="150">
        <f t="shared" si="8"/>
        <v>0</v>
      </c>
      <c r="BJ173" s="16" t="s">
        <v>82</v>
      </c>
      <c r="BK173" s="150">
        <f t="shared" si="9"/>
        <v>0</v>
      </c>
      <c r="BL173" s="16" t="s">
        <v>130</v>
      </c>
      <c r="BM173" s="16" t="s">
        <v>325</v>
      </c>
    </row>
    <row r="174" spans="2:65" s="1" customFormat="1" ht="20.399999999999999" customHeight="1">
      <c r="B174" s="138"/>
      <c r="C174" s="168" t="s">
        <v>326</v>
      </c>
      <c r="D174" s="168" t="s">
        <v>165</v>
      </c>
      <c r="E174" s="169" t="s">
        <v>327</v>
      </c>
      <c r="F174" s="170" t="s">
        <v>328</v>
      </c>
      <c r="G174" s="171" t="s">
        <v>189</v>
      </c>
      <c r="H174" s="172">
        <v>13</v>
      </c>
      <c r="I174" s="173"/>
      <c r="J174" s="174">
        <f t="shared" si="0"/>
        <v>0</v>
      </c>
      <c r="K174" s="170" t="s">
        <v>137</v>
      </c>
      <c r="L174" s="175"/>
      <c r="M174" s="176" t="s">
        <v>3</v>
      </c>
      <c r="N174" s="177" t="s">
        <v>45</v>
      </c>
      <c r="O174" s="49"/>
      <c r="P174" s="148">
        <f t="shared" si="1"/>
        <v>0</v>
      </c>
      <c r="Q174" s="148">
        <v>6.4999999999999997E-3</v>
      </c>
      <c r="R174" s="148">
        <f t="shared" si="2"/>
        <v>8.4499999999999992E-2</v>
      </c>
      <c r="S174" s="148">
        <v>0</v>
      </c>
      <c r="T174" s="149">
        <f t="shared" si="3"/>
        <v>0</v>
      </c>
      <c r="AR174" s="16" t="s">
        <v>169</v>
      </c>
      <c r="AT174" s="16" t="s">
        <v>165</v>
      </c>
      <c r="AU174" s="16" t="s">
        <v>84</v>
      </c>
      <c r="AY174" s="16" t="s">
        <v>123</v>
      </c>
      <c r="BE174" s="150">
        <f t="shared" si="4"/>
        <v>0</v>
      </c>
      <c r="BF174" s="150">
        <f t="shared" si="5"/>
        <v>0</v>
      </c>
      <c r="BG174" s="150">
        <f t="shared" si="6"/>
        <v>0</v>
      </c>
      <c r="BH174" s="150">
        <f t="shared" si="7"/>
        <v>0</v>
      </c>
      <c r="BI174" s="150">
        <f t="shared" si="8"/>
        <v>0</v>
      </c>
      <c r="BJ174" s="16" t="s">
        <v>82</v>
      </c>
      <c r="BK174" s="150">
        <f t="shared" si="9"/>
        <v>0</v>
      </c>
      <c r="BL174" s="16" t="s">
        <v>130</v>
      </c>
      <c r="BM174" s="16" t="s">
        <v>329</v>
      </c>
    </row>
    <row r="175" spans="2:65" s="1" customFormat="1" ht="20.399999999999999" customHeight="1">
      <c r="B175" s="138"/>
      <c r="C175" s="168" t="s">
        <v>330</v>
      </c>
      <c r="D175" s="168" t="s">
        <v>165</v>
      </c>
      <c r="E175" s="169" t="s">
        <v>331</v>
      </c>
      <c r="F175" s="170" t="s">
        <v>332</v>
      </c>
      <c r="G175" s="171" t="s">
        <v>189</v>
      </c>
      <c r="H175" s="172">
        <v>13</v>
      </c>
      <c r="I175" s="173"/>
      <c r="J175" s="174">
        <f t="shared" si="0"/>
        <v>0</v>
      </c>
      <c r="K175" s="170" t="s">
        <v>137</v>
      </c>
      <c r="L175" s="175"/>
      <c r="M175" s="176" t="s">
        <v>3</v>
      </c>
      <c r="N175" s="177" t="s">
        <v>45</v>
      </c>
      <c r="O175" s="49"/>
      <c r="P175" s="148">
        <f t="shared" si="1"/>
        <v>0</v>
      </c>
      <c r="Q175" s="148">
        <v>1.4999999999999999E-4</v>
      </c>
      <c r="R175" s="148">
        <f t="shared" si="2"/>
        <v>1.9499999999999999E-3</v>
      </c>
      <c r="S175" s="148">
        <v>0</v>
      </c>
      <c r="T175" s="149">
        <f t="shared" si="3"/>
        <v>0</v>
      </c>
      <c r="AR175" s="16" t="s">
        <v>169</v>
      </c>
      <c r="AT175" s="16" t="s">
        <v>165</v>
      </c>
      <c r="AU175" s="16" t="s">
        <v>84</v>
      </c>
      <c r="AY175" s="16" t="s">
        <v>123</v>
      </c>
      <c r="BE175" s="150">
        <f t="shared" si="4"/>
        <v>0</v>
      </c>
      <c r="BF175" s="150">
        <f t="shared" si="5"/>
        <v>0</v>
      </c>
      <c r="BG175" s="150">
        <f t="shared" si="6"/>
        <v>0</v>
      </c>
      <c r="BH175" s="150">
        <f t="shared" si="7"/>
        <v>0</v>
      </c>
      <c r="BI175" s="150">
        <f t="shared" si="8"/>
        <v>0</v>
      </c>
      <c r="BJ175" s="16" t="s">
        <v>82</v>
      </c>
      <c r="BK175" s="150">
        <f t="shared" si="9"/>
        <v>0</v>
      </c>
      <c r="BL175" s="16" t="s">
        <v>130</v>
      </c>
      <c r="BM175" s="16" t="s">
        <v>333</v>
      </c>
    </row>
    <row r="176" spans="2:65" s="1" customFormat="1" ht="20.399999999999999" customHeight="1">
      <c r="B176" s="138"/>
      <c r="C176" s="168" t="s">
        <v>334</v>
      </c>
      <c r="D176" s="168" t="s">
        <v>165</v>
      </c>
      <c r="E176" s="169" t="s">
        <v>335</v>
      </c>
      <c r="F176" s="170" t="s">
        <v>336</v>
      </c>
      <c r="G176" s="171" t="s">
        <v>189</v>
      </c>
      <c r="H176" s="172">
        <v>27</v>
      </c>
      <c r="I176" s="173"/>
      <c r="J176" s="174">
        <f t="shared" si="0"/>
        <v>0</v>
      </c>
      <c r="K176" s="170" t="s">
        <v>137</v>
      </c>
      <c r="L176" s="175"/>
      <c r="M176" s="176" t="s">
        <v>3</v>
      </c>
      <c r="N176" s="177" t="s">
        <v>45</v>
      </c>
      <c r="O176" s="49"/>
      <c r="P176" s="148">
        <f t="shared" si="1"/>
        <v>0</v>
      </c>
      <c r="Q176" s="148">
        <v>4.0000000000000002E-4</v>
      </c>
      <c r="R176" s="148">
        <f t="shared" si="2"/>
        <v>1.0800000000000001E-2</v>
      </c>
      <c r="S176" s="148">
        <v>0</v>
      </c>
      <c r="T176" s="149">
        <f t="shared" si="3"/>
        <v>0</v>
      </c>
      <c r="AR176" s="16" t="s">
        <v>169</v>
      </c>
      <c r="AT176" s="16" t="s">
        <v>165</v>
      </c>
      <c r="AU176" s="16" t="s">
        <v>84</v>
      </c>
      <c r="AY176" s="16" t="s">
        <v>123</v>
      </c>
      <c r="BE176" s="150">
        <f t="shared" si="4"/>
        <v>0</v>
      </c>
      <c r="BF176" s="150">
        <f t="shared" si="5"/>
        <v>0</v>
      </c>
      <c r="BG176" s="150">
        <f t="shared" si="6"/>
        <v>0</v>
      </c>
      <c r="BH176" s="150">
        <f t="shared" si="7"/>
        <v>0</v>
      </c>
      <c r="BI176" s="150">
        <f t="shared" si="8"/>
        <v>0</v>
      </c>
      <c r="BJ176" s="16" t="s">
        <v>82</v>
      </c>
      <c r="BK176" s="150">
        <f t="shared" si="9"/>
        <v>0</v>
      </c>
      <c r="BL176" s="16" t="s">
        <v>130</v>
      </c>
      <c r="BM176" s="16" t="s">
        <v>337</v>
      </c>
    </row>
    <row r="177" spans="2:65" s="1" customFormat="1" ht="20.399999999999999" customHeight="1">
      <c r="B177" s="138"/>
      <c r="C177" s="139" t="s">
        <v>338</v>
      </c>
      <c r="D177" s="139" t="s">
        <v>126</v>
      </c>
      <c r="E177" s="140" t="s">
        <v>339</v>
      </c>
      <c r="F177" s="141" t="s">
        <v>340</v>
      </c>
      <c r="G177" s="142" t="s">
        <v>211</v>
      </c>
      <c r="H177" s="143">
        <v>1245</v>
      </c>
      <c r="I177" s="144"/>
      <c r="J177" s="145">
        <f t="shared" si="0"/>
        <v>0</v>
      </c>
      <c r="K177" s="141" t="s">
        <v>137</v>
      </c>
      <c r="L177" s="30"/>
      <c r="M177" s="146" t="s">
        <v>3</v>
      </c>
      <c r="N177" s="147" t="s">
        <v>45</v>
      </c>
      <c r="O177" s="49"/>
      <c r="P177" s="148">
        <f t="shared" si="1"/>
        <v>0</v>
      </c>
      <c r="Q177" s="148">
        <v>8.0000000000000007E-5</v>
      </c>
      <c r="R177" s="148">
        <f t="shared" si="2"/>
        <v>9.9600000000000008E-2</v>
      </c>
      <c r="S177" s="148">
        <v>0</v>
      </c>
      <c r="T177" s="149">
        <f t="shared" si="3"/>
        <v>0</v>
      </c>
      <c r="AR177" s="16" t="s">
        <v>130</v>
      </c>
      <c r="AT177" s="16" t="s">
        <v>126</v>
      </c>
      <c r="AU177" s="16" t="s">
        <v>84</v>
      </c>
      <c r="AY177" s="16" t="s">
        <v>123</v>
      </c>
      <c r="BE177" s="150">
        <f t="shared" si="4"/>
        <v>0</v>
      </c>
      <c r="BF177" s="150">
        <f t="shared" si="5"/>
        <v>0</v>
      </c>
      <c r="BG177" s="150">
        <f t="shared" si="6"/>
        <v>0</v>
      </c>
      <c r="BH177" s="150">
        <f t="shared" si="7"/>
        <v>0</v>
      </c>
      <c r="BI177" s="150">
        <f t="shared" si="8"/>
        <v>0</v>
      </c>
      <c r="BJ177" s="16" t="s">
        <v>82</v>
      </c>
      <c r="BK177" s="150">
        <f t="shared" si="9"/>
        <v>0</v>
      </c>
      <c r="BL177" s="16" t="s">
        <v>130</v>
      </c>
      <c r="BM177" s="16" t="s">
        <v>341</v>
      </c>
    </row>
    <row r="178" spans="2:65" s="1" customFormat="1" ht="20.399999999999999" customHeight="1">
      <c r="B178" s="138"/>
      <c r="C178" s="139" t="s">
        <v>8</v>
      </c>
      <c r="D178" s="139" t="s">
        <v>126</v>
      </c>
      <c r="E178" s="140" t="s">
        <v>342</v>
      </c>
      <c r="F178" s="141" t="s">
        <v>343</v>
      </c>
      <c r="G178" s="142" t="s">
        <v>211</v>
      </c>
      <c r="H178" s="143">
        <v>1030</v>
      </c>
      <c r="I178" s="144"/>
      <c r="J178" s="145">
        <f t="shared" si="0"/>
        <v>0</v>
      </c>
      <c r="K178" s="141" t="s">
        <v>137</v>
      </c>
      <c r="L178" s="30"/>
      <c r="M178" s="146" t="s">
        <v>3</v>
      </c>
      <c r="N178" s="147" t="s">
        <v>45</v>
      </c>
      <c r="O178" s="49"/>
      <c r="P178" s="148">
        <f t="shared" si="1"/>
        <v>0</v>
      </c>
      <c r="Q178" s="148">
        <v>3.0000000000000001E-5</v>
      </c>
      <c r="R178" s="148">
        <f t="shared" si="2"/>
        <v>3.09E-2</v>
      </c>
      <c r="S178" s="148">
        <v>0</v>
      </c>
      <c r="T178" s="149">
        <f t="shared" si="3"/>
        <v>0</v>
      </c>
      <c r="AR178" s="16" t="s">
        <v>130</v>
      </c>
      <c r="AT178" s="16" t="s">
        <v>126</v>
      </c>
      <c r="AU178" s="16" t="s">
        <v>84</v>
      </c>
      <c r="AY178" s="16" t="s">
        <v>123</v>
      </c>
      <c r="BE178" s="150">
        <f t="shared" si="4"/>
        <v>0</v>
      </c>
      <c r="BF178" s="150">
        <f t="shared" si="5"/>
        <v>0</v>
      </c>
      <c r="BG178" s="150">
        <f t="shared" si="6"/>
        <v>0</v>
      </c>
      <c r="BH178" s="150">
        <f t="shared" si="7"/>
        <v>0</v>
      </c>
      <c r="BI178" s="150">
        <f t="shared" si="8"/>
        <v>0</v>
      </c>
      <c r="BJ178" s="16" t="s">
        <v>82</v>
      </c>
      <c r="BK178" s="150">
        <f t="shared" si="9"/>
        <v>0</v>
      </c>
      <c r="BL178" s="16" t="s">
        <v>130</v>
      </c>
      <c r="BM178" s="16" t="s">
        <v>344</v>
      </c>
    </row>
    <row r="179" spans="2:65" s="1" customFormat="1" ht="20.399999999999999" customHeight="1">
      <c r="B179" s="138"/>
      <c r="C179" s="139" t="s">
        <v>345</v>
      </c>
      <c r="D179" s="139" t="s">
        <v>126</v>
      </c>
      <c r="E179" s="140" t="s">
        <v>346</v>
      </c>
      <c r="F179" s="141" t="s">
        <v>347</v>
      </c>
      <c r="G179" s="142" t="s">
        <v>211</v>
      </c>
      <c r="H179" s="143">
        <v>3510</v>
      </c>
      <c r="I179" s="144"/>
      <c r="J179" s="145">
        <f t="shared" si="0"/>
        <v>0</v>
      </c>
      <c r="K179" s="141" t="s">
        <v>137</v>
      </c>
      <c r="L179" s="30"/>
      <c r="M179" s="146" t="s">
        <v>3</v>
      </c>
      <c r="N179" s="147" t="s">
        <v>45</v>
      </c>
      <c r="O179" s="49"/>
      <c r="P179" s="148">
        <f t="shared" si="1"/>
        <v>0</v>
      </c>
      <c r="Q179" s="148">
        <v>1.4999999999999999E-4</v>
      </c>
      <c r="R179" s="148">
        <f t="shared" si="2"/>
        <v>0.52649999999999997</v>
      </c>
      <c r="S179" s="148">
        <v>0</v>
      </c>
      <c r="T179" s="149">
        <f t="shared" si="3"/>
        <v>0</v>
      </c>
      <c r="AR179" s="16" t="s">
        <v>130</v>
      </c>
      <c r="AT179" s="16" t="s">
        <v>126</v>
      </c>
      <c r="AU179" s="16" t="s">
        <v>84</v>
      </c>
      <c r="AY179" s="16" t="s">
        <v>123</v>
      </c>
      <c r="BE179" s="150">
        <f t="shared" si="4"/>
        <v>0</v>
      </c>
      <c r="BF179" s="150">
        <f t="shared" si="5"/>
        <v>0</v>
      </c>
      <c r="BG179" s="150">
        <f t="shared" si="6"/>
        <v>0</v>
      </c>
      <c r="BH179" s="150">
        <f t="shared" si="7"/>
        <v>0</v>
      </c>
      <c r="BI179" s="150">
        <f t="shared" si="8"/>
        <v>0</v>
      </c>
      <c r="BJ179" s="16" t="s">
        <v>82</v>
      </c>
      <c r="BK179" s="150">
        <f t="shared" si="9"/>
        <v>0</v>
      </c>
      <c r="BL179" s="16" t="s">
        <v>130</v>
      </c>
      <c r="BM179" s="16" t="s">
        <v>348</v>
      </c>
    </row>
    <row r="180" spans="2:65" s="1" customFormat="1" ht="20.399999999999999" customHeight="1">
      <c r="B180" s="138"/>
      <c r="C180" s="139" t="s">
        <v>349</v>
      </c>
      <c r="D180" s="139" t="s">
        <v>126</v>
      </c>
      <c r="E180" s="140" t="s">
        <v>350</v>
      </c>
      <c r="F180" s="141" t="s">
        <v>351</v>
      </c>
      <c r="G180" s="142" t="s">
        <v>211</v>
      </c>
      <c r="H180" s="143">
        <v>255</v>
      </c>
      <c r="I180" s="144"/>
      <c r="J180" s="145">
        <f t="shared" si="0"/>
        <v>0</v>
      </c>
      <c r="K180" s="141" t="s">
        <v>137</v>
      </c>
      <c r="L180" s="30"/>
      <c r="M180" s="146" t="s">
        <v>3</v>
      </c>
      <c r="N180" s="147" t="s">
        <v>45</v>
      </c>
      <c r="O180" s="49"/>
      <c r="P180" s="148">
        <f t="shared" si="1"/>
        <v>0</v>
      </c>
      <c r="Q180" s="148">
        <v>5.0000000000000002E-5</v>
      </c>
      <c r="R180" s="148">
        <f t="shared" si="2"/>
        <v>1.2750000000000001E-2</v>
      </c>
      <c r="S180" s="148">
        <v>0</v>
      </c>
      <c r="T180" s="149">
        <f t="shared" si="3"/>
        <v>0</v>
      </c>
      <c r="AR180" s="16" t="s">
        <v>130</v>
      </c>
      <c r="AT180" s="16" t="s">
        <v>126</v>
      </c>
      <c r="AU180" s="16" t="s">
        <v>84</v>
      </c>
      <c r="AY180" s="16" t="s">
        <v>123</v>
      </c>
      <c r="BE180" s="150">
        <f t="shared" si="4"/>
        <v>0</v>
      </c>
      <c r="BF180" s="150">
        <f t="shared" si="5"/>
        <v>0</v>
      </c>
      <c r="BG180" s="150">
        <f t="shared" si="6"/>
        <v>0</v>
      </c>
      <c r="BH180" s="150">
        <f t="shared" si="7"/>
        <v>0</v>
      </c>
      <c r="BI180" s="150">
        <f t="shared" si="8"/>
        <v>0</v>
      </c>
      <c r="BJ180" s="16" t="s">
        <v>82</v>
      </c>
      <c r="BK180" s="150">
        <f t="shared" si="9"/>
        <v>0</v>
      </c>
      <c r="BL180" s="16" t="s">
        <v>130</v>
      </c>
      <c r="BM180" s="16" t="s">
        <v>352</v>
      </c>
    </row>
    <row r="181" spans="2:65" s="1" customFormat="1" ht="20.399999999999999" customHeight="1">
      <c r="B181" s="138"/>
      <c r="C181" s="139" t="s">
        <v>353</v>
      </c>
      <c r="D181" s="139" t="s">
        <v>126</v>
      </c>
      <c r="E181" s="140" t="s">
        <v>354</v>
      </c>
      <c r="F181" s="141" t="s">
        <v>355</v>
      </c>
      <c r="G181" s="142" t="s">
        <v>129</v>
      </c>
      <c r="H181" s="143">
        <v>9</v>
      </c>
      <c r="I181" s="144"/>
      <c r="J181" s="145">
        <f t="shared" si="0"/>
        <v>0</v>
      </c>
      <c r="K181" s="141" t="s">
        <v>137</v>
      </c>
      <c r="L181" s="30"/>
      <c r="M181" s="146" t="s">
        <v>3</v>
      </c>
      <c r="N181" s="147" t="s">
        <v>45</v>
      </c>
      <c r="O181" s="49"/>
      <c r="P181" s="148">
        <f t="shared" si="1"/>
        <v>0</v>
      </c>
      <c r="Q181" s="148">
        <v>5.9999999999999995E-4</v>
      </c>
      <c r="R181" s="148">
        <f t="shared" si="2"/>
        <v>5.3999999999999994E-3</v>
      </c>
      <c r="S181" s="148">
        <v>0</v>
      </c>
      <c r="T181" s="149">
        <f t="shared" si="3"/>
        <v>0</v>
      </c>
      <c r="AR181" s="16" t="s">
        <v>130</v>
      </c>
      <c r="AT181" s="16" t="s">
        <v>126</v>
      </c>
      <c r="AU181" s="16" t="s">
        <v>84</v>
      </c>
      <c r="AY181" s="16" t="s">
        <v>123</v>
      </c>
      <c r="BE181" s="150">
        <f t="shared" si="4"/>
        <v>0</v>
      </c>
      <c r="BF181" s="150">
        <f t="shared" si="5"/>
        <v>0</v>
      </c>
      <c r="BG181" s="150">
        <f t="shared" si="6"/>
        <v>0</v>
      </c>
      <c r="BH181" s="150">
        <f t="shared" si="7"/>
        <v>0</v>
      </c>
      <c r="BI181" s="150">
        <f t="shared" si="8"/>
        <v>0</v>
      </c>
      <c r="BJ181" s="16" t="s">
        <v>82</v>
      </c>
      <c r="BK181" s="150">
        <f t="shared" si="9"/>
        <v>0</v>
      </c>
      <c r="BL181" s="16" t="s">
        <v>130</v>
      </c>
      <c r="BM181" s="16" t="s">
        <v>356</v>
      </c>
    </row>
    <row r="182" spans="2:65" s="1" customFormat="1" ht="20.399999999999999" customHeight="1">
      <c r="B182" s="138"/>
      <c r="C182" s="139" t="s">
        <v>357</v>
      </c>
      <c r="D182" s="139" t="s">
        <v>126</v>
      </c>
      <c r="E182" s="140" t="s">
        <v>358</v>
      </c>
      <c r="F182" s="141" t="s">
        <v>359</v>
      </c>
      <c r="G182" s="142" t="s">
        <v>211</v>
      </c>
      <c r="H182" s="143">
        <v>1245</v>
      </c>
      <c r="I182" s="144"/>
      <c r="J182" s="145">
        <f t="shared" si="0"/>
        <v>0</v>
      </c>
      <c r="K182" s="141" t="s">
        <v>137</v>
      </c>
      <c r="L182" s="30"/>
      <c r="M182" s="146" t="s">
        <v>3</v>
      </c>
      <c r="N182" s="147" t="s">
        <v>45</v>
      </c>
      <c r="O182" s="49"/>
      <c r="P182" s="148">
        <f t="shared" si="1"/>
        <v>0</v>
      </c>
      <c r="Q182" s="148">
        <v>2.0000000000000001E-4</v>
      </c>
      <c r="R182" s="148">
        <f t="shared" si="2"/>
        <v>0.249</v>
      </c>
      <c r="S182" s="148">
        <v>0</v>
      </c>
      <c r="T182" s="149">
        <f t="shared" si="3"/>
        <v>0</v>
      </c>
      <c r="AR182" s="16" t="s">
        <v>130</v>
      </c>
      <c r="AT182" s="16" t="s">
        <v>126</v>
      </c>
      <c r="AU182" s="16" t="s">
        <v>84</v>
      </c>
      <c r="AY182" s="16" t="s">
        <v>123</v>
      </c>
      <c r="BE182" s="150">
        <f t="shared" si="4"/>
        <v>0</v>
      </c>
      <c r="BF182" s="150">
        <f t="shared" si="5"/>
        <v>0</v>
      </c>
      <c r="BG182" s="150">
        <f t="shared" si="6"/>
        <v>0</v>
      </c>
      <c r="BH182" s="150">
        <f t="shared" si="7"/>
        <v>0</v>
      </c>
      <c r="BI182" s="150">
        <f t="shared" si="8"/>
        <v>0</v>
      </c>
      <c r="BJ182" s="16" t="s">
        <v>82</v>
      </c>
      <c r="BK182" s="150">
        <f t="shared" si="9"/>
        <v>0</v>
      </c>
      <c r="BL182" s="16" t="s">
        <v>130</v>
      </c>
      <c r="BM182" s="16" t="s">
        <v>360</v>
      </c>
    </row>
    <row r="183" spans="2:65" s="1" customFormat="1" ht="20.399999999999999" customHeight="1">
      <c r="B183" s="138"/>
      <c r="C183" s="139" t="s">
        <v>361</v>
      </c>
      <c r="D183" s="139" t="s">
        <v>126</v>
      </c>
      <c r="E183" s="140" t="s">
        <v>362</v>
      </c>
      <c r="F183" s="141" t="s">
        <v>363</v>
      </c>
      <c r="G183" s="142" t="s">
        <v>211</v>
      </c>
      <c r="H183" s="143">
        <v>1030</v>
      </c>
      <c r="I183" s="144"/>
      <c r="J183" s="145">
        <f t="shared" si="0"/>
        <v>0</v>
      </c>
      <c r="K183" s="141" t="s">
        <v>137</v>
      </c>
      <c r="L183" s="30"/>
      <c r="M183" s="146" t="s">
        <v>3</v>
      </c>
      <c r="N183" s="147" t="s">
        <v>45</v>
      </c>
      <c r="O183" s="49"/>
      <c r="P183" s="148">
        <f t="shared" si="1"/>
        <v>0</v>
      </c>
      <c r="Q183" s="148">
        <v>6.9999999999999994E-5</v>
      </c>
      <c r="R183" s="148">
        <f t="shared" si="2"/>
        <v>7.2099999999999997E-2</v>
      </c>
      <c r="S183" s="148">
        <v>0</v>
      </c>
      <c r="T183" s="149">
        <f t="shared" si="3"/>
        <v>0</v>
      </c>
      <c r="AR183" s="16" t="s">
        <v>130</v>
      </c>
      <c r="AT183" s="16" t="s">
        <v>126</v>
      </c>
      <c r="AU183" s="16" t="s">
        <v>84</v>
      </c>
      <c r="AY183" s="16" t="s">
        <v>123</v>
      </c>
      <c r="BE183" s="150">
        <f t="shared" si="4"/>
        <v>0</v>
      </c>
      <c r="BF183" s="150">
        <f t="shared" si="5"/>
        <v>0</v>
      </c>
      <c r="BG183" s="150">
        <f t="shared" si="6"/>
        <v>0</v>
      </c>
      <c r="BH183" s="150">
        <f t="shared" si="7"/>
        <v>0</v>
      </c>
      <c r="BI183" s="150">
        <f t="shared" si="8"/>
        <v>0</v>
      </c>
      <c r="BJ183" s="16" t="s">
        <v>82</v>
      </c>
      <c r="BK183" s="150">
        <f t="shared" si="9"/>
        <v>0</v>
      </c>
      <c r="BL183" s="16" t="s">
        <v>130</v>
      </c>
      <c r="BM183" s="16" t="s">
        <v>364</v>
      </c>
    </row>
    <row r="184" spans="2:65" s="1" customFormat="1" ht="20.399999999999999" customHeight="1">
      <c r="B184" s="138"/>
      <c r="C184" s="139" t="s">
        <v>365</v>
      </c>
      <c r="D184" s="139" t="s">
        <v>126</v>
      </c>
      <c r="E184" s="140" t="s">
        <v>366</v>
      </c>
      <c r="F184" s="141" t="s">
        <v>367</v>
      </c>
      <c r="G184" s="142" t="s">
        <v>211</v>
      </c>
      <c r="H184" s="143">
        <v>3510</v>
      </c>
      <c r="I184" s="144"/>
      <c r="J184" s="145">
        <f t="shared" si="0"/>
        <v>0</v>
      </c>
      <c r="K184" s="141" t="s">
        <v>137</v>
      </c>
      <c r="L184" s="30"/>
      <c r="M184" s="146" t="s">
        <v>3</v>
      </c>
      <c r="N184" s="147" t="s">
        <v>45</v>
      </c>
      <c r="O184" s="49"/>
      <c r="P184" s="148">
        <f t="shared" si="1"/>
        <v>0</v>
      </c>
      <c r="Q184" s="148">
        <v>4.0000000000000002E-4</v>
      </c>
      <c r="R184" s="148">
        <f t="shared" si="2"/>
        <v>1.4040000000000001</v>
      </c>
      <c r="S184" s="148">
        <v>0</v>
      </c>
      <c r="T184" s="149">
        <f t="shared" si="3"/>
        <v>0</v>
      </c>
      <c r="AR184" s="16" t="s">
        <v>130</v>
      </c>
      <c r="AT184" s="16" t="s">
        <v>126</v>
      </c>
      <c r="AU184" s="16" t="s">
        <v>84</v>
      </c>
      <c r="AY184" s="16" t="s">
        <v>123</v>
      </c>
      <c r="BE184" s="150">
        <f t="shared" si="4"/>
        <v>0</v>
      </c>
      <c r="BF184" s="150">
        <f t="shared" si="5"/>
        <v>0</v>
      </c>
      <c r="BG184" s="150">
        <f t="shared" si="6"/>
        <v>0</v>
      </c>
      <c r="BH184" s="150">
        <f t="shared" si="7"/>
        <v>0</v>
      </c>
      <c r="BI184" s="150">
        <f t="shared" si="8"/>
        <v>0</v>
      </c>
      <c r="BJ184" s="16" t="s">
        <v>82</v>
      </c>
      <c r="BK184" s="150">
        <f t="shared" si="9"/>
        <v>0</v>
      </c>
      <c r="BL184" s="16" t="s">
        <v>130</v>
      </c>
      <c r="BM184" s="16" t="s">
        <v>368</v>
      </c>
    </row>
    <row r="185" spans="2:65" s="1" customFormat="1" ht="20.399999999999999" customHeight="1">
      <c r="B185" s="138"/>
      <c r="C185" s="139" t="s">
        <v>369</v>
      </c>
      <c r="D185" s="139" t="s">
        <v>126</v>
      </c>
      <c r="E185" s="140" t="s">
        <v>370</v>
      </c>
      <c r="F185" s="141" t="s">
        <v>371</v>
      </c>
      <c r="G185" s="142" t="s">
        <v>211</v>
      </c>
      <c r="H185" s="143">
        <v>255</v>
      </c>
      <c r="I185" s="144"/>
      <c r="J185" s="145">
        <f t="shared" si="0"/>
        <v>0</v>
      </c>
      <c r="K185" s="141" t="s">
        <v>137</v>
      </c>
      <c r="L185" s="30"/>
      <c r="M185" s="146" t="s">
        <v>3</v>
      </c>
      <c r="N185" s="147" t="s">
        <v>45</v>
      </c>
      <c r="O185" s="49"/>
      <c r="P185" s="148">
        <f t="shared" si="1"/>
        <v>0</v>
      </c>
      <c r="Q185" s="148">
        <v>1.2999999999999999E-4</v>
      </c>
      <c r="R185" s="148">
        <f t="shared" si="2"/>
        <v>3.3149999999999999E-2</v>
      </c>
      <c r="S185" s="148">
        <v>0</v>
      </c>
      <c r="T185" s="149">
        <f t="shared" si="3"/>
        <v>0</v>
      </c>
      <c r="AR185" s="16" t="s">
        <v>130</v>
      </c>
      <c r="AT185" s="16" t="s">
        <v>126</v>
      </c>
      <c r="AU185" s="16" t="s">
        <v>84</v>
      </c>
      <c r="AY185" s="16" t="s">
        <v>123</v>
      </c>
      <c r="BE185" s="150">
        <f t="shared" si="4"/>
        <v>0</v>
      </c>
      <c r="BF185" s="150">
        <f t="shared" si="5"/>
        <v>0</v>
      </c>
      <c r="BG185" s="150">
        <f t="shared" si="6"/>
        <v>0</v>
      </c>
      <c r="BH185" s="150">
        <f t="shared" si="7"/>
        <v>0</v>
      </c>
      <c r="BI185" s="150">
        <f t="shared" si="8"/>
        <v>0</v>
      </c>
      <c r="BJ185" s="16" t="s">
        <v>82</v>
      </c>
      <c r="BK185" s="150">
        <f t="shared" si="9"/>
        <v>0</v>
      </c>
      <c r="BL185" s="16" t="s">
        <v>130</v>
      </c>
      <c r="BM185" s="16" t="s">
        <v>372</v>
      </c>
    </row>
    <row r="186" spans="2:65" s="1" customFormat="1" ht="20.399999999999999" customHeight="1">
      <c r="B186" s="138"/>
      <c r="C186" s="139" t="s">
        <v>373</v>
      </c>
      <c r="D186" s="139" t="s">
        <v>126</v>
      </c>
      <c r="E186" s="140" t="s">
        <v>374</v>
      </c>
      <c r="F186" s="141" t="s">
        <v>375</v>
      </c>
      <c r="G186" s="142" t="s">
        <v>129</v>
      </c>
      <c r="H186" s="143">
        <v>9</v>
      </c>
      <c r="I186" s="144"/>
      <c r="J186" s="145">
        <f t="shared" si="0"/>
        <v>0</v>
      </c>
      <c r="K186" s="141" t="s">
        <v>137</v>
      </c>
      <c r="L186" s="30"/>
      <c r="M186" s="146" t="s">
        <v>3</v>
      </c>
      <c r="N186" s="147" t="s">
        <v>45</v>
      </c>
      <c r="O186" s="49"/>
      <c r="P186" s="148">
        <f t="shared" si="1"/>
        <v>0</v>
      </c>
      <c r="Q186" s="148">
        <v>1.6000000000000001E-3</v>
      </c>
      <c r="R186" s="148">
        <f t="shared" si="2"/>
        <v>1.4400000000000001E-2</v>
      </c>
      <c r="S186" s="148">
        <v>0</v>
      </c>
      <c r="T186" s="149">
        <f t="shared" si="3"/>
        <v>0</v>
      </c>
      <c r="AR186" s="16" t="s">
        <v>130</v>
      </c>
      <c r="AT186" s="16" t="s">
        <v>126</v>
      </c>
      <c r="AU186" s="16" t="s">
        <v>84</v>
      </c>
      <c r="AY186" s="16" t="s">
        <v>123</v>
      </c>
      <c r="BE186" s="150">
        <f t="shared" si="4"/>
        <v>0</v>
      </c>
      <c r="BF186" s="150">
        <f t="shared" si="5"/>
        <v>0</v>
      </c>
      <c r="BG186" s="150">
        <f t="shared" si="6"/>
        <v>0</v>
      </c>
      <c r="BH186" s="150">
        <f t="shared" si="7"/>
        <v>0</v>
      </c>
      <c r="BI186" s="150">
        <f t="shared" si="8"/>
        <v>0</v>
      </c>
      <c r="BJ186" s="16" t="s">
        <v>82</v>
      </c>
      <c r="BK186" s="150">
        <f t="shared" si="9"/>
        <v>0</v>
      </c>
      <c r="BL186" s="16" t="s">
        <v>130</v>
      </c>
      <c r="BM186" s="16" t="s">
        <v>376</v>
      </c>
    </row>
    <row r="187" spans="2:65" s="1" customFormat="1" ht="20.399999999999999" customHeight="1">
      <c r="B187" s="138"/>
      <c r="C187" s="139" t="s">
        <v>377</v>
      </c>
      <c r="D187" s="139" t="s">
        <v>126</v>
      </c>
      <c r="E187" s="140" t="s">
        <v>378</v>
      </c>
      <c r="F187" s="141" t="s">
        <v>379</v>
      </c>
      <c r="G187" s="142" t="s">
        <v>129</v>
      </c>
      <c r="H187" s="143">
        <v>2820</v>
      </c>
      <c r="I187" s="144"/>
      <c r="J187" s="145">
        <f t="shared" si="0"/>
        <v>0</v>
      </c>
      <c r="K187" s="141" t="s">
        <v>137</v>
      </c>
      <c r="L187" s="30"/>
      <c r="M187" s="146" t="s">
        <v>3</v>
      </c>
      <c r="N187" s="147" t="s">
        <v>45</v>
      </c>
      <c r="O187" s="49"/>
      <c r="P187" s="148">
        <f t="shared" si="1"/>
        <v>0</v>
      </c>
      <c r="Q187" s="148">
        <v>1.98E-3</v>
      </c>
      <c r="R187" s="148">
        <f t="shared" si="2"/>
        <v>5.5835999999999997</v>
      </c>
      <c r="S187" s="148">
        <v>0</v>
      </c>
      <c r="T187" s="149">
        <f t="shared" si="3"/>
        <v>0</v>
      </c>
      <c r="AR187" s="16" t="s">
        <v>130</v>
      </c>
      <c r="AT187" s="16" t="s">
        <v>126</v>
      </c>
      <c r="AU187" s="16" t="s">
        <v>84</v>
      </c>
      <c r="AY187" s="16" t="s">
        <v>123</v>
      </c>
      <c r="BE187" s="150">
        <f t="shared" si="4"/>
        <v>0</v>
      </c>
      <c r="BF187" s="150">
        <f t="shared" si="5"/>
        <v>0</v>
      </c>
      <c r="BG187" s="150">
        <f t="shared" si="6"/>
        <v>0</v>
      </c>
      <c r="BH187" s="150">
        <f t="shared" si="7"/>
        <v>0</v>
      </c>
      <c r="BI187" s="150">
        <f t="shared" si="8"/>
        <v>0</v>
      </c>
      <c r="BJ187" s="16" t="s">
        <v>82</v>
      </c>
      <c r="BK187" s="150">
        <f t="shared" si="9"/>
        <v>0</v>
      </c>
      <c r="BL187" s="16" t="s">
        <v>130</v>
      </c>
      <c r="BM187" s="16" t="s">
        <v>380</v>
      </c>
    </row>
    <row r="188" spans="2:65" s="1" customFormat="1" ht="30.6" customHeight="1">
      <c r="B188" s="138"/>
      <c r="C188" s="139" t="s">
        <v>381</v>
      </c>
      <c r="D188" s="139" t="s">
        <v>126</v>
      </c>
      <c r="E188" s="140" t="s">
        <v>382</v>
      </c>
      <c r="F188" s="141" t="s">
        <v>383</v>
      </c>
      <c r="G188" s="142" t="s">
        <v>211</v>
      </c>
      <c r="H188" s="143">
        <v>3765</v>
      </c>
      <c r="I188" s="144"/>
      <c r="J188" s="145">
        <f t="shared" si="0"/>
        <v>0</v>
      </c>
      <c r="K188" s="141" t="s">
        <v>137</v>
      </c>
      <c r="L188" s="30"/>
      <c r="M188" s="146" t="s">
        <v>3</v>
      </c>
      <c r="N188" s="147" t="s">
        <v>45</v>
      </c>
      <c r="O188" s="49"/>
      <c r="P188" s="148">
        <f t="shared" si="1"/>
        <v>0</v>
      </c>
      <c r="Q188" s="148">
        <v>0</v>
      </c>
      <c r="R188" s="148">
        <f t="shared" si="2"/>
        <v>0</v>
      </c>
      <c r="S188" s="148">
        <v>0.17199999999999999</v>
      </c>
      <c r="T188" s="149">
        <f t="shared" si="3"/>
        <v>647.57999999999993</v>
      </c>
      <c r="AR188" s="16" t="s">
        <v>130</v>
      </c>
      <c r="AT188" s="16" t="s">
        <v>126</v>
      </c>
      <c r="AU188" s="16" t="s">
        <v>84</v>
      </c>
      <c r="AY188" s="16" t="s">
        <v>123</v>
      </c>
      <c r="BE188" s="150">
        <f t="shared" si="4"/>
        <v>0</v>
      </c>
      <c r="BF188" s="150">
        <f t="shared" si="5"/>
        <v>0</v>
      </c>
      <c r="BG188" s="150">
        <f t="shared" si="6"/>
        <v>0</v>
      </c>
      <c r="BH188" s="150">
        <f t="shared" si="7"/>
        <v>0</v>
      </c>
      <c r="BI188" s="150">
        <f t="shared" si="8"/>
        <v>0</v>
      </c>
      <c r="BJ188" s="16" t="s">
        <v>82</v>
      </c>
      <c r="BK188" s="150">
        <f t="shared" si="9"/>
        <v>0</v>
      </c>
      <c r="BL188" s="16" t="s">
        <v>130</v>
      </c>
      <c r="BM188" s="16" t="s">
        <v>384</v>
      </c>
    </row>
    <row r="189" spans="2:65" s="1" customFormat="1" ht="30.6" customHeight="1">
      <c r="B189" s="138"/>
      <c r="C189" s="139" t="s">
        <v>385</v>
      </c>
      <c r="D189" s="139" t="s">
        <v>126</v>
      </c>
      <c r="E189" s="140" t="s">
        <v>386</v>
      </c>
      <c r="F189" s="141" t="s">
        <v>387</v>
      </c>
      <c r="G189" s="142" t="s">
        <v>211</v>
      </c>
      <c r="H189" s="143">
        <v>20</v>
      </c>
      <c r="I189" s="144"/>
      <c r="J189" s="145">
        <f t="shared" si="0"/>
        <v>0</v>
      </c>
      <c r="K189" s="141" t="s">
        <v>137</v>
      </c>
      <c r="L189" s="30"/>
      <c r="M189" s="146" t="s">
        <v>3</v>
      </c>
      <c r="N189" s="147" t="s">
        <v>45</v>
      </c>
      <c r="O189" s="49"/>
      <c r="P189" s="148">
        <f t="shared" si="1"/>
        <v>0</v>
      </c>
      <c r="Q189" s="148">
        <v>0</v>
      </c>
      <c r="R189" s="148">
        <f t="shared" si="2"/>
        <v>0</v>
      </c>
      <c r="S189" s="148">
        <v>0.129</v>
      </c>
      <c r="T189" s="149">
        <f t="shared" si="3"/>
        <v>2.58</v>
      </c>
      <c r="AR189" s="16" t="s">
        <v>130</v>
      </c>
      <c r="AT189" s="16" t="s">
        <v>126</v>
      </c>
      <c r="AU189" s="16" t="s">
        <v>84</v>
      </c>
      <c r="AY189" s="16" t="s">
        <v>123</v>
      </c>
      <c r="BE189" s="150">
        <f t="shared" si="4"/>
        <v>0</v>
      </c>
      <c r="BF189" s="150">
        <f t="shared" si="5"/>
        <v>0</v>
      </c>
      <c r="BG189" s="150">
        <f t="shared" si="6"/>
        <v>0</v>
      </c>
      <c r="BH189" s="150">
        <f t="shared" si="7"/>
        <v>0</v>
      </c>
      <c r="BI189" s="150">
        <f t="shared" si="8"/>
        <v>0</v>
      </c>
      <c r="BJ189" s="16" t="s">
        <v>82</v>
      </c>
      <c r="BK189" s="150">
        <f t="shared" si="9"/>
        <v>0</v>
      </c>
      <c r="BL189" s="16" t="s">
        <v>130</v>
      </c>
      <c r="BM189" s="16" t="s">
        <v>388</v>
      </c>
    </row>
    <row r="190" spans="2:65" s="1" customFormat="1" ht="30.6" customHeight="1">
      <c r="B190" s="138"/>
      <c r="C190" s="139" t="s">
        <v>389</v>
      </c>
      <c r="D190" s="139" t="s">
        <v>126</v>
      </c>
      <c r="E190" s="140" t="s">
        <v>390</v>
      </c>
      <c r="F190" s="141" t="s">
        <v>391</v>
      </c>
      <c r="G190" s="142" t="s">
        <v>211</v>
      </c>
      <c r="H190" s="143">
        <v>4</v>
      </c>
      <c r="I190" s="144"/>
      <c r="J190" s="145">
        <f t="shared" si="0"/>
        <v>0</v>
      </c>
      <c r="K190" s="141" t="s">
        <v>137</v>
      </c>
      <c r="L190" s="30"/>
      <c r="M190" s="146" t="s">
        <v>3</v>
      </c>
      <c r="N190" s="147" t="s">
        <v>45</v>
      </c>
      <c r="O190" s="49"/>
      <c r="P190" s="148">
        <f t="shared" si="1"/>
        <v>0</v>
      </c>
      <c r="Q190" s="148">
        <v>0</v>
      </c>
      <c r="R190" s="148">
        <f t="shared" si="2"/>
        <v>0</v>
      </c>
      <c r="S190" s="148">
        <v>4.2999999999999997E-2</v>
      </c>
      <c r="T190" s="149">
        <f t="shared" si="3"/>
        <v>0.17199999999999999</v>
      </c>
      <c r="AR190" s="16" t="s">
        <v>130</v>
      </c>
      <c r="AT190" s="16" t="s">
        <v>126</v>
      </c>
      <c r="AU190" s="16" t="s">
        <v>84</v>
      </c>
      <c r="AY190" s="16" t="s">
        <v>123</v>
      </c>
      <c r="BE190" s="150">
        <f t="shared" si="4"/>
        <v>0</v>
      </c>
      <c r="BF190" s="150">
        <f t="shared" si="5"/>
        <v>0</v>
      </c>
      <c r="BG190" s="150">
        <f t="shared" si="6"/>
        <v>0</v>
      </c>
      <c r="BH190" s="150">
        <f t="shared" si="7"/>
        <v>0</v>
      </c>
      <c r="BI190" s="150">
        <f t="shared" si="8"/>
        <v>0</v>
      </c>
      <c r="BJ190" s="16" t="s">
        <v>82</v>
      </c>
      <c r="BK190" s="150">
        <f t="shared" si="9"/>
        <v>0</v>
      </c>
      <c r="BL190" s="16" t="s">
        <v>130</v>
      </c>
      <c r="BM190" s="16" t="s">
        <v>392</v>
      </c>
    </row>
    <row r="191" spans="2:65" s="11" customFormat="1" ht="10.199999999999999">
      <c r="B191" s="151"/>
      <c r="D191" s="152" t="s">
        <v>132</v>
      </c>
      <c r="E191" s="153" t="s">
        <v>3</v>
      </c>
      <c r="F191" s="154" t="s">
        <v>393</v>
      </c>
      <c r="H191" s="155">
        <v>4</v>
      </c>
      <c r="I191" s="156"/>
      <c r="L191" s="151"/>
      <c r="M191" s="157"/>
      <c r="N191" s="158"/>
      <c r="O191" s="158"/>
      <c r="P191" s="158"/>
      <c r="Q191" s="158"/>
      <c r="R191" s="158"/>
      <c r="S191" s="158"/>
      <c r="T191" s="159"/>
      <c r="AT191" s="153" t="s">
        <v>132</v>
      </c>
      <c r="AU191" s="153" t="s">
        <v>84</v>
      </c>
      <c r="AV191" s="11" t="s">
        <v>84</v>
      </c>
      <c r="AW191" s="11" t="s">
        <v>35</v>
      </c>
      <c r="AX191" s="11" t="s">
        <v>74</v>
      </c>
      <c r="AY191" s="153" t="s">
        <v>123</v>
      </c>
    </row>
    <row r="192" spans="2:65" s="12" customFormat="1" ht="10.199999999999999">
      <c r="B192" s="160"/>
      <c r="D192" s="152" t="s">
        <v>132</v>
      </c>
      <c r="E192" s="161" t="s">
        <v>3</v>
      </c>
      <c r="F192" s="162" t="s">
        <v>134</v>
      </c>
      <c r="H192" s="163">
        <v>4</v>
      </c>
      <c r="I192" s="164"/>
      <c r="L192" s="160"/>
      <c r="M192" s="165"/>
      <c r="N192" s="166"/>
      <c r="O192" s="166"/>
      <c r="P192" s="166"/>
      <c r="Q192" s="166"/>
      <c r="R192" s="166"/>
      <c r="S192" s="166"/>
      <c r="T192" s="167"/>
      <c r="AT192" s="161" t="s">
        <v>132</v>
      </c>
      <c r="AU192" s="161" t="s">
        <v>84</v>
      </c>
      <c r="AV192" s="12" t="s">
        <v>130</v>
      </c>
      <c r="AW192" s="12" t="s">
        <v>35</v>
      </c>
      <c r="AX192" s="12" t="s">
        <v>82</v>
      </c>
      <c r="AY192" s="161" t="s">
        <v>123</v>
      </c>
    </row>
    <row r="193" spans="2:65" s="1" customFormat="1" ht="20.399999999999999" customHeight="1">
      <c r="B193" s="138"/>
      <c r="C193" s="139" t="s">
        <v>394</v>
      </c>
      <c r="D193" s="139" t="s">
        <v>126</v>
      </c>
      <c r="E193" s="140" t="s">
        <v>395</v>
      </c>
      <c r="F193" s="141" t="s">
        <v>396</v>
      </c>
      <c r="G193" s="142" t="s">
        <v>129</v>
      </c>
      <c r="H193" s="143">
        <v>12220</v>
      </c>
      <c r="I193" s="144"/>
      <c r="J193" s="145">
        <f>ROUND(I193*H193,2)</f>
        <v>0</v>
      </c>
      <c r="K193" s="141" t="s">
        <v>137</v>
      </c>
      <c r="L193" s="30"/>
      <c r="M193" s="146" t="s">
        <v>3</v>
      </c>
      <c r="N193" s="147" t="s">
        <v>45</v>
      </c>
      <c r="O193" s="49"/>
      <c r="P193" s="148">
        <f>O193*H193</f>
        <v>0</v>
      </c>
      <c r="Q193" s="148">
        <v>0</v>
      </c>
      <c r="R193" s="148">
        <f>Q193*H193</f>
        <v>0</v>
      </c>
      <c r="S193" s="148">
        <v>0.02</v>
      </c>
      <c r="T193" s="149">
        <f>S193*H193</f>
        <v>244.4</v>
      </c>
      <c r="AR193" s="16" t="s">
        <v>130</v>
      </c>
      <c r="AT193" s="16" t="s">
        <v>126</v>
      </c>
      <c r="AU193" s="16" t="s">
        <v>84</v>
      </c>
      <c r="AY193" s="16" t="s">
        <v>123</v>
      </c>
      <c r="BE193" s="150">
        <f>IF(N193="základní",J193,0)</f>
        <v>0</v>
      </c>
      <c r="BF193" s="150">
        <f>IF(N193="snížená",J193,0)</f>
        <v>0</v>
      </c>
      <c r="BG193" s="150">
        <f>IF(N193="zákl. přenesená",J193,0)</f>
        <v>0</v>
      </c>
      <c r="BH193" s="150">
        <f>IF(N193="sníž. přenesená",J193,0)</f>
        <v>0</v>
      </c>
      <c r="BI193" s="150">
        <f>IF(N193="nulová",J193,0)</f>
        <v>0</v>
      </c>
      <c r="BJ193" s="16" t="s">
        <v>82</v>
      </c>
      <c r="BK193" s="150">
        <f>ROUND(I193*H193,2)</f>
        <v>0</v>
      </c>
      <c r="BL193" s="16" t="s">
        <v>130</v>
      </c>
      <c r="BM193" s="16" t="s">
        <v>397</v>
      </c>
    </row>
    <row r="194" spans="2:65" s="1" customFormat="1" ht="20.399999999999999" customHeight="1">
      <c r="B194" s="138"/>
      <c r="C194" s="139" t="s">
        <v>398</v>
      </c>
      <c r="D194" s="139" t="s">
        <v>126</v>
      </c>
      <c r="E194" s="140" t="s">
        <v>399</v>
      </c>
      <c r="F194" s="141" t="s">
        <v>400</v>
      </c>
      <c r="G194" s="142" t="s">
        <v>129</v>
      </c>
      <c r="H194" s="143">
        <v>32</v>
      </c>
      <c r="I194" s="144"/>
      <c r="J194" s="145">
        <f>ROUND(I194*H194,2)</f>
        <v>0</v>
      </c>
      <c r="K194" s="141" t="s">
        <v>137</v>
      </c>
      <c r="L194" s="30"/>
      <c r="M194" s="146" t="s">
        <v>3</v>
      </c>
      <c r="N194" s="147" t="s">
        <v>45</v>
      </c>
      <c r="O194" s="49"/>
      <c r="P194" s="148">
        <f>O194*H194</f>
        <v>0</v>
      </c>
      <c r="Q194" s="148">
        <v>0</v>
      </c>
      <c r="R194" s="148">
        <f>Q194*H194</f>
        <v>0</v>
      </c>
      <c r="S194" s="148">
        <v>0</v>
      </c>
      <c r="T194" s="149">
        <f>S194*H194</f>
        <v>0</v>
      </c>
      <c r="AR194" s="16" t="s">
        <v>130</v>
      </c>
      <c r="AT194" s="16" t="s">
        <v>126</v>
      </c>
      <c r="AU194" s="16" t="s">
        <v>84</v>
      </c>
      <c r="AY194" s="16" t="s">
        <v>123</v>
      </c>
      <c r="BE194" s="150">
        <f>IF(N194="základní",J194,0)</f>
        <v>0</v>
      </c>
      <c r="BF194" s="150">
        <f>IF(N194="snížená",J194,0)</f>
        <v>0</v>
      </c>
      <c r="BG194" s="150">
        <f>IF(N194="zákl. přenesená",J194,0)</f>
        <v>0</v>
      </c>
      <c r="BH194" s="150">
        <f>IF(N194="sníž. přenesená",J194,0)</f>
        <v>0</v>
      </c>
      <c r="BI194" s="150">
        <f>IF(N194="nulová",J194,0)</f>
        <v>0</v>
      </c>
      <c r="BJ194" s="16" t="s">
        <v>82</v>
      </c>
      <c r="BK194" s="150">
        <f>ROUND(I194*H194,2)</f>
        <v>0</v>
      </c>
      <c r="BL194" s="16" t="s">
        <v>130</v>
      </c>
      <c r="BM194" s="16" t="s">
        <v>401</v>
      </c>
    </row>
    <row r="195" spans="2:65" s="1" customFormat="1" ht="20.399999999999999" customHeight="1">
      <c r="B195" s="138"/>
      <c r="C195" s="139" t="s">
        <v>402</v>
      </c>
      <c r="D195" s="139" t="s">
        <v>126</v>
      </c>
      <c r="E195" s="140" t="s">
        <v>403</v>
      </c>
      <c r="F195" s="141" t="s">
        <v>404</v>
      </c>
      <c r="G195" s="142" t="s">
        <v>129</v>
      </c>
      <c r="H195" s="143">
        <v>160</v>
      </c>
      <c r="I195" s="144"/>
      <c r="J195" s="145">
        <f>ROUND(I195*H195,2)</f>
        <v>0</v>
      </c>
      <c r="K195" s="141" t="s">
        <v>137</v>
      </c>
      <c r="L195" s="30"/>
      <c r="M195" s="146" t="s">
        <v>3</v>
      </c>
      <c r="N195" s="147" t="s">
        <v>45</v>
      </c>
      <c r="O195" s="49"/>
      <c r="P195" s="148">
        <f>O195*H195</f>
        <v>0</v>
      </c>
      <c r="Q195" s="148">
        <v>0</v>
      </c>
      <c r="R195" s="148">
        <f>Q195*H195</f>
        <v>0</v>
      </c>
      <c r="S195" s="148">
        <v>0</v>
      </c>
      <c r="T195" s="149">
        <f>S195*H195</f>
        <v>0</v>
      </c>
      <c r="AR195" s="16" t="s">
        <v>130</v>
      </c>
      <c r="AT195" s="16" t="s">
        <v>126</v>
      </c>
      <c r="AU195" s="16" t="s">
        <v>84</v>
      </c>
      <c r="AY195" s="16" t="s">
        <v>123</v>
      </c>
      <c r="BE195" s="150">
        <f>IF(N195="základní",J195,0)</f>
        <v>0</v>
      </c>
      <c r="BF195" s="150">
        <f>IF(N195="snížená",J195,0)</f>
        <v>0</v>
      </c>
      <c r="BG195" s="150">
        <f>IF(N195="zákl. přenesená",J195,0)</f>
        <v>0</v>
      </c>
      <c r="BH195" s="150">
        <f>IF(N195="sníž. přenesená",J195,0)</f>
        <v>0</v>
      </c>
      <c r="BI195" s="150">
        <f>IF(N195="nulová",J195,0)</f>
        <v>0</v>
      </c>
      <c r="BJ195" s="16" t="s">
        <v>82</v>
      </c>
      <c r="BK195" s="150">
        <f>ROUND(I195*H195,2)</f>
        <v>0</v>
      </c>
      <c r="BL195" s="16" t="s">
        <v>130</v>
      </c>
      <c r="BM195" s="16" t="s">
        <v>405</v>
      </c>
    </row>
    <row r="196" spans="2:65" s="11" customFormat="1" ht="10.199999999999999">
      <c r="B196" s="151"/>
      <c r="D196" s="152" t="s">
        <v>132</v>
      </c>
      <c r="E196" s="153" t="s">
        <v>3</v>
      </c>
      <c r="F196" s="154" t="s">
        <v>406</v>
      </c>
      <c r="H196" s="155">
        <v>160</v>
      </c>
      <c r="I196" s="156"/>
      <c r="L196" s="151"/>
      <c r="M196" s="157"/>
      <c r="N196" s="158"/>
      <c r="O196" s="158"/>
      <c r="P196" s="158"/>
      <c r="Q196" s="158"/>
      <c r="R196" s="158"/>
      <c r="S196" s="158"/>
      <c r="T196" s="159"/>
      <c r="AT196" s="153" t="s">
        <v>132</v>
      </c>
      <c r="AU196" s="153" t="s">
        <v>84</v>
      </c>
      <c r="AV196" s="11" t="s">
        <v>84</v>
      </c>
      <c r="AW196" s="11" t="s">
        <v>35</v>
      </c>
      <c r="AX196" s="11" t="s">
        <v>74</v>
      </c>
      <c r="AY196" s="153" t="s">
        <v>123</v>
      </c>
    </row>
    <row r="197" spans="2:65" s="12" customFormat="1" ht="10.199999999999999">
      <c r="B197" s="160"/>
      <c r="D197" s="152" t="s">
        <v>132</v>
      </c>
      <c r="E197" s="161" t="s">
        <v>3</v>
      </c>
      <c r="F197" s="162" t="s">
        <v>134</v>
      </c>
      <c r="H197" s="163">
        <v>160</v>
      </c>
      <c r="I197" s="164"/>
      <c r="L197" s="160"/>
      <c r="M197" s="165"/>
      <c r="N197" s="166"/>
      <c r="O197" s="166"/>
      <c r="P197" s="166"/>
      <c r="Q197" s="166"/>
      <c r="R197" s="166"/>
      <c r="S197" s="166"/>
      <c r="T197" s="167"/>
      <c r="AT197" s="161" t="s">
        <v>132</v>
      </c>
      <c r="AU197" s="161" t="s">
        <v>84</v>
      </c>
      <c r="AV197" s="12" t="s">
        <v>130</v>
      </c>
      <c r="AW197" s="12" t="s">
        <v>35</v>
      </c>
      <c r="AX197" s="12" t="s">
        <v>82</v>
      </c>
      <c r="AY197" s="161" t="s">
        <v>123</v>
      </c>
    </row>
    <row r="198" spans="2:65" s="1" customFormat="1" ht="20.399999999999999" customHeight="1">
      <c r="B198" s="138"/>
      <c r="C198" s="139" t="s">
        <v>407</v>
      </c>
      <c r="D198" s="139" t="s">
        <v>126</v>
      </c>
      <c r="E198" s="140" t="s">
        <v>408</v>
      </c>
      <c r="F198" s="141" t="s">
        <v>409</v>
      </c>
      <c r="G198" s="142" t="s">
        <v>129</v>
      </c>
      <c r="H198" s="143">
        <v>32</v>
      </c>
      <c r="I198" s="144"/>
      <c r="J198" s="145">
        <f>ROUND(I198*H198,2)</f>
        <v>0</v>
      </c>
      <c r="K198" s="141" t="s">
        <v>137</v>
      </c>
      <c r="L198" s="30"/>
      <c r="M198" s="146" t="s">
        <v>3</v>
      </c>
      <c r="N198" s="147" t="s">
        <v>45</v>
      </c>
      <c r="O198" s="49"/>
      <c r="P198" s="148">
        <f>O198*H198</f>
        <v>0</v>
      </c>
      <c r="Q198" s="148">
        <v>0</v>
      </c>
      <c r="R198" s="148">
        <f>Q198*H198</f>
        <v>0</v>
      </c>
      <c r="S198" s="148">
        <v>0</v>
      </c>
      <c r="T198" s="149">
        <f>S198*H198</f>
        <v>0</v>
      </c>
      <c r="AR198" s="16" t="s">
        <v>130</v>
      </c>
      <c r="AT198" s="16" t="s">
        <v>126</v>
      </c>
      <c r="AU198" s="16" t="s">
        <v>84</v>
      </c>
      <c r="AY198" s="16" t="s">
        <v>123</v>
      </c>
      <c r="BE198" s="150">
        <f>IF(N198="základní",J198,0)</f>
        <v>0</v>
      </c>
      <c r="BF198" s="150">
        <f>IF(N198="snížená",J198,0)</f>
        <v>0</v>
      </c>
      <c r="BG198" s="150">
        <f>IF(N198="zákl. přenesená",J198,0)</f>
        <v>0</v>
      </c>
      <c r="BH198" s="150">
        <f>IF(N198="sníž. přenesená",J198,0)</f>
        <v>0</v>
      </c>
      <c r="BI198" s="150">
        <f>IF(N198="nulová",J198,0)</f>
        <v>0</v>
      </c>
      <c r="BJ198" s="16" t="s">
        <v>82</v>
      </c>
      <c r="BK198" s="150">
        <f>ROUND(I198*H198,2)</f>
        <v>0</v>
      </c>
      <c r="BL198" s="16" t="s">
        <v>130</v>
      </c>
      <c r="BM198" s="16" t="s">
        <v>410</v>
      </c>
    </row>
    <row r="199" spans="2:65" s="1" customFormat="1" ht="30.6" customHeight="1">
      <c r="B199" s="138"/>
      <c r="C199" s="139" t="s">
        <v>411</v>
      </c>
      <c r="D199" s="139" t="s">
        <v>126</v>
      </c>
      <c r="E199" s="140" t="s">
        <v>412</v>
      </c>
      <c r="F199" s="141" t="s">
        <v>413</v>
      </c>
      <c r="G199" s="142" t="s">
        <v>211</v>
      </c>
      <c r="H199" s="143">
        <v>405</v>
      </c>
      <c r="I199" s="144"/>
      <c r="J199" s="145">
        <f>ROUND(I199*H199,2)</f>
        <v>0</v>
      </c>
      <c r="K199" s="141" t="s">
        <v>137</v>
      </c>
      <c r="L199" s="30"/>
      <c r="M199" s="146" t="s">
        <v>3</v>
      </c>
      <c r="N199" s="147" t="s">
        <v>45</v>
      </c>
      <c r="O199" s="49"/>
      <c r="P199" s="148">
        <f>O199*H199</f>
        <v>0</v>
      </c>
      <c r="Q199" s="148">
        <v>9.0000000000000006E-5</v>
      </c>
      <c r="R199" s="148">
        <f>Q199*H199</f>
        <v>3.6450000000000003E-2</v>
      </c>
      <c r="S199" s="148">
        <v>4.2000000000000003E-2</v>
      </c>
      <c r="T199" s="149">
        <f>S199*H199</f>
        <v>17.010000000000002</v>
      </c>
      <c r="AR199" s="16" t="s">
        <v>130</v>
      </c>
      <c r="AT199" s="16" t="s">
        <v>126</v>
      </c>
      <c r="AU199" s="16" t="s">
        <v>84</v>
      </c>
      <c r="AY199" s="16" t="s">
        <v>123</v>
      </c>
      <c r="BE199" s="150">
        <f>IF(N199="základní",J199,0)</f>
        <v>0</v>
      </c>
      <c r="BF199" s="150">
        <f>IF(N199="snížená",J199,0)</f>
        <v>0</v>
      </c>
      <c r="BG199" s="150">
        <f>IF(N199="zákl. přenesená",J199,0)</f>
        <v>0</v>
      </c>
      <c r="BH199" s="150">
        <f>IF(N199="sníž. přenesená",J199,0)</f>
        <v>0</v>
      </c>
      <c r="BI199" s="150">
        <f>IF(N199="nulová",J199,0)</f>
        <v>0</v>
      </c>
      <c r="BJ199" s="16" t="s">
        <v>82</v>
      </c>
      <c r="BK199" s="150">
        <f>ROUND(I199*H199,2)</f>
        <v>0</v>
      </c>
      <c r="BL199" s="16" t="s">
        <v>130</v>
      </c>
      <c r="BM199" s="16" t="s">
        <v>414</v>
      </c>
    </row>
    <row r="200" spans="2:65" s="1" customFormat="1" ht="20.399999999999999" customHeight="1">
      <c r="B200" s="138"/>
      <c r="C200" s="139" t="s">
        <v>415</v>
      </c>
      <c r="D200" s="139" t="s">
        <v>126</v>
      </c>
      <c r="E200" s="140" t="s">
        <v>416</v>
      </c>
      <c r="F200" s="141" t="s">
        <v>417</v>
      </c>
      <c r="G200" s="142" t="s">
        <v>189</v>
      </c>
      <c r="H200" s="143">
        <v>18</v>
      </c>
      <c r="I200" s="144"/>
      <c r="J200" s="145">
        <f>ROUND(I200*H200,2)</f>
        <v>0</v>
      </c>
      <c r="K200" s="141" t="s">
        <v>137</v>
      </c>
      <c r="L200" s="30"/>
      <c r="M200" s="146" t="s">
        <v>3</v>
      </c>
      <c r="N200" s="147" t="s">
        <v>45</v>
      </c>
      <c r="O200" s="49"/>
      <c r="P200" s="148">
        <f>O200*H200</f>
        <v>0</v>
      </c>
      <c r="Q200" s="148">
        <v>0</v>
      </c>
      <c r="R200" s="148">
        <f>Q200*H200</f>
        <v>0</v>
      </c>
      <c r="S200" s="148">
        <v>8.2000000000000003E-2</v>
      </c>
      <c r="T200" s="149">
        <f>S200*H200</f>
        <v>1.476</v>
      </c>
      <c r="AR200" s="16" t="s">
        <v>130</v>
      </c>
      <c r="AT200" s="16" t="s">
        <v>126</v>
      </c>
      <c r="AU200" s="16" t="s">
        <v>84</v>
      </c>
      <c r="AY200" s="16" t="s">
        <v>123</v>
      </c>
      <c r="BE200" s="150">
        <f>IF(N200="základní",J200,0)</f>
        <v>0</v>
      </c>
      <c r="BF200" s="150">
        <f>IF(N200="snížená",J200,0)</f>
        <v>0</v>
      </c>
      <c r="BG200" s="150">
        <f>IF(N200="zákl. přenesená",J200,0)</f>
        <v>0</v>
      </c>
      <c r="BH200" s="150">
        <f>IF(N200="sníž. přenesená",J200,0)</f>
        <v>0</v>
      </c>
      <c r="BI200" s="150">
        <f>IF(N200="nulová",J200,0)</f>
        <v>0</v>
      </c>
      <c r="BJ200" s="16" t="s">
        <v>82</v>
      </c>
      <c r="BK200" s="150">
        <f>ROUND(I200*H200,2)</f>
        <v>0</v>
      </c>
      <c r="BL200" s="16" t="s">
        <v>130</v>
      </c>
      <c r="BM200" s="16" t="s">
        <v>418</v>
      </c>
    </row>
    <row r="201" spans="2:65" s="1" customFormat="1" ht="14.4" customHeight="1">
      <c r="B201" s="138"/>
      <c r="C201" s="139" t="s">
        <v>419</v>
      </c>
      <c r="D201" s="139" t="s">
        <v>126</v>
      </c>
      <c r="E201" s="140" t="s">
        <v>420</v>
      </c>
      <c r="F201" s="141" t="s">
        <v>421</v>
      </c>
      <c r="G201" s="142" t="s">
        <v>153</v>
      </c>
      <c r="H201" s="143">
        <v>0.5</v>
      </c>
      <c r="I201" s="144"/>
      <c r="J201" s="145">
        <f>ROUND(I201*H201,2)</f>
        <v>0</v>
      </c>
      <c r="K201" s="141" t="s">
        <v>3</v>
      </c>
      <c r="L201" s="30"/>
      <c r="M201" s="146" t="s">
        <v>3</v>
      </c>
      <c r="N201" s="147" t="s">
        <v>45</v>
      </c>
      <c r="O201" s="49"/>
      <c r="P201" s="148">
        <f>O201*H201</f>
        <v>0</v>
      </c>
      <c r="Q201" s="148">
        <v>1E-4</v>
      </c>
      <c r="R201" s="148">
        <f>Q201*H201</f>
        <v>5.0000000000000002E-5</v>
      </c>
      <c r="S201" s="148">
        <v>2.41</v>
      </c>
      <c r="T201" s="149">
        <f>S201*H201</f>
        <v>1.2050000000000001</v>
      </c>
      <c r="AR201" s="16" t="s">
        <v>130</v>
      </c>
      <c r="AT201" s="16" t="s">
        <v>126</v>
      </c>
      <c r="AU201" s="16" t="s">
        <v>84</v>
      </c>
      <c r="AY201" s="16" t="s">
        <v>123</v>
      </c>
      <c r="BE201" s="150">
        <f>IF(N201="základní",J201,0)</f>
        <v>0</v>
      </c>
      <c r="BF201" s="150">
        <f>IF(N201="snížená",J201,0)</f>
        <v>0</v>
      </c>
      <c r="BG201" s="150">
        <f>IF(N201="zákl. přenesená",J201,0)</f>
        <v>0</v>
      </c>
      <c r="BH201" s="150">
        <f>IF(N201="sníž. přenesená",J201,0)</f>
        <v>0</v>
      </c>
      <c r="BI201" s="150">
        <f>IF(N201="nulová",J201,0)</f>
        <v>0</v>
      </c>
      <c r="BJ201" s="16" t="s">
        <v>82</v>
      </c>
      <c r="BK201" s="150">
        <f>ROUND(I201*H201,2)</f>
        <v>0</v>
      </c>
      <c r="BL201" s="16" t="s">
        <v>130</v>
      </c>
      <c r="BM201" s="16" t="s">
        <v>422</v>
      </c>
    </row>
    <row r="202" spans="2:65" s="10" customFormat="1" ht="22.8" customHeight="1">
      <c r="B202" s="125"/>
      <c r="D202" s="126" t="s">
        <v>73</v>
      </c>
      <c r="E202" s="136" t="s">
        <v>423</v>
      </c>
      <c r="F202" s="136" t="s">
        <v>424</v>
      </c>
      <c r="I202" s="128"/>
      <c r="J202" s="137">
        <f>BK202</f>
        <v>0</v>
      </c>
      <c r="L202" s="125"/>
      <c r="M202" s="130"/>
      <c r="N202" s="131"/>
      <c r="O202" s="131"/>
      <c r="P202" s="132">
        <f>SUM(P203:P225)</f>
        <v>0</v>
      </c>
      <c r="Q202" s="131"/>
      <c r="R202" s="132">
        <f>SUM(R203:R225)</f>
        <v>0</v>
      </c>
      <c r="S202" s="131"/>
      <c r="T202" s="133">
        <f>SUM(T203:T225)</f>
        <v>0</v>
      </c>
      <c r="AR202" s="126" t="s">
        <v>82</v>
      </c>
      <c r="AT202" s="134" t="s">
        <v>73</v>
      </c>
      <c r="AU202" s="134" t="s">
        <v>82</v>
      </c>
      <c r="AY202" s="126" t="s">
        <v>123</v>
      </c>
      <c r="BK202" s="135">
        <f>SUM(BK203:BK225)</f>
        <v>0</v>
      </c>
    </row>
    <row r="203" spans="2:65" s="1" customFormat="1" ht="20.399999999999999" customHeight="1">
      <c r="B203" s="138"/>
      <c r="C203" s="139" t="s">
        <v>425</v>
      </c>
      <c r="D203" s="139" t="s">
        <v>126</v>
      </c>
      <c r="E203" s="140" t="s">
        <v>426</v>
      </c>
      <c r="F203" s="141" t="s">
        <v>427</v>
      </c>
      <c r="G203" s="142" t="s">
        <v>239</v>
      </c>
      <c r="H203" s="143">
        <v>1714.08</v>
      </c>
      <c r="I203" s="144"/>
      <c r="J203" s="145">
        <f>ROUND(I203*H203,2)</f>
        <v>0</v>
      </c>
      <c r="K203" s="141" t="s">
        <v>137</v>
      </c>
      <c r="L203" s="30"/>
      <c r="M203" s="146" t="s">
        <v>3</v>
      </c>
      <c r="N203" s="147" t="s">
        <v>45</v>
      </c>
      <c r="O203" s="49"/>
      <c r="P203" s="148">
        <f>O203*H203</f>
        <v>0</v>
      </c>
      <c r="Q203" s="148">
        <v>0</v>
      </c>
      <c r="R203" s="148">
        <f>Q203*H203</f>
        <v>0</v>
      </c>
      <c r="S203" s="148">
        <v>0</v>
      </c>
      <c r="T203" s="149">
        <f>S203*H203</f>
        <v>0</v>
      </c>
      <c r="AR203" s="16" t="s">
        <v>130</v>
      </c>
      <c r="AT203" s="16" t="s">
        <v>126</v>
      </c>
      <c r="AU203" s="16" t="s">
        <v>84</v>
      </c>
      <c r="AY203" s="16" t="s">
        <v>123</v>
      </c>
      <c r="BE203" s="150">
        <f>IF(N203="základní",J203,0)</f>
        <v>0</v>
      </c>
      <c r="BF203" s="150">
        <f>IF(N203="snížená",J203,0)</f>
        <v>0</v>
      </c>
      <c r="BG203" s="150">
        <f>IF(N203="zákl. přenesená",J203,0)</f>
        <v>0</v>
      </c>
      <c r="BH203" s="150">
        <f>IF(N203="sníž. přenesená",J203,0)</f>
        <v>0</v>
      </c>
      <c r="BI203" s="150">
        <f>IF(N203="nulová",J203,0)</f>
        <v>0</v>
      </c>
      <c r="BJ203" s="16" t="s">
        <v>82</v>
      </c>
      <c r="BK203" s="150">
        <f>ROUND(I203*H203,2)</f>
        <v>0</v>
      </c>
      <c r="BL203" s="16" t="s">
        <v>130</v>
      </c>
      <c r="BM203" s="16" t="s">
        <v>428</v>
      </c>
    </row>
    <row r="204" spans="2:65" s="11" customFormat="1" ht="10.199999999999999">
      <c r="B204" s="151"/>
      <c r="D204" s="152" t="s">
        <v>132</v>
      </c>
      <c r="E204" s="153" t="s">
        <v>3</v>
      </c>
      <c r="F204" s="154" t="s">
        <v>429</v>
      </c>
      <c r="H204" s="155">
        <v>1714.08</v>
      </c>
      <c r="I204" s="156"/>
      <c r="L204" s="151"/>
      <c r="M204" s="157"/>
      <c r="N204" s="158"/>
      <c r="O204" s="158"/>
      <c r="P204" s="158"/>
      <c r="Q204" s="158"/>
      <c r="R204" s="158"/>
      <c r="S204" s="158"/>
      <c r="T204" s="159"/>
      <c r="AT204" s="153" t="s">
        <v>132</v>
      </c>
      <c r="AU204" s="153" t="s">
        <v>84</v>
      </c>
      <c r="AV204" s="11" t="s">
        <v>84</v>
      </c>
      <c r="AW204" s="11" t="s">
        <v>35</v>
      </c>
      <c r="AX204" s="11" t="s">
        <v>74</v>
      </c>
      <c r="AY204" s="153" t="s">
        <v>123</v>
      </c>
    </row>
    <row r="205" spans="2:65" s="12" customFormat="1" ht="10.199999999999999">
      <c r="B205" s="160"/>
      <c r="D205" s="152" t="s">
        <v>132</v>
      </c>
      <c r="E205" s="161" t="s">
        <v>3</v>
      </c>
      <c r="F205" s="162" t="s">
        <v>134</v>
      </c>
      <c r="H205" s="163">
        <v>1714.08</v>
      </c>
      <c r="I205" s="164"/>
      <c r="L205" s="160"/>
      <c r="M205" s="165"/>
      <c r="N205" s="166"/>
      <c r="O205" s="166"/>
      <c r="P205" s="166"/>
      <c r="Q205" s="166"/>
      <c r="R205" s="166"/>
      <c r="S205" s="166"/>
      <c r="T205" s="167"/>
      <c r="AT205" s="161" t="s">
        <v>132</v>
      </c>
      <c r="AU205" s="161" t="s">
        <v>84</v>
      </c>
      <c r="AV205" s="12" t="s">
        <v>130</v>
      </c>
      <c r="AW205" s="12" t="s">
        <v>35</v>
      </c>
      <c r="AX205" s="12" t="s">
        <v>82</v>
      </c>
      <c r="AY205" s="161" t="s">
        <v>123</v>
      </c>
    </row>
    <row r="206" spans="2:65" s="1" customFormat="1" ht="20.399999999999999" customHeight="1">
      <c r="B206" s="138"/>
      <c r="C206" s="139" t="s">
        <v>430</v>
      </c>
      <c r="D206" s="139" t="s">
        <v>126</v>
      </c>
      <c r="E206" s="140" t="s">
        <v>431</v>
      </c>
      <c r="F206" s="141" t="s">
        <v>432</v>
      </c>
      <c r="G206" s="142" t="s">
        <v>239</v>
      </c>
      <c r="H206" s="143">
        <v>25722</v>
      </c>
      <c r="I206" s="144"/>
      <c r="J206" s="145">
        <f>ROUND(I206*H206,2)</f>
        <v>0</v>
      </c>
      <c r="K206" s="141" t="s">
        <v>137</v>
      </c>
      <c r="L206" s="30"/>
      <c r="M206" s="146" t="s">
        <v>3</v>
      </c>
      <c r="N206" s="147" t="s">
        <v>45</v>
      </c>
      <c r="O206" s="49"/>
      <c r="P206" s="148">
        <f>O206*H206</f>
        <v>0</v>
      </c>
      <c r="Q206" s="148">
        <v>0</v>
      </c>
      <c r="R206" s="148">
        <f>Q206*H206</f>
        <v>0</v>
      </c>
      <c r="S206" s="148">
        <v>0</v>
      </c>
      <c r="T206" s="149">
        <f>S206*H206</f>
        <v>0</v>
      </c>
      <c r="AR206" s="16" t="s">
        <v>130</v>
      </c>
      <c r="AT206" s="16" t="s">
        <v>126</v>
      </c>
      <c r="AU206" s="16" t="s">
        <v>84</v>
      </c>
      <c r="AY206" s="16" t="s">
        <v>123</v>
      </c>
      <c r="BE206" s="150">
        <f>IF(N206="základní",J206,0)</f>
        <v>0</v>
      </c>
      <c r="BF206" s="150">
        <f>IF(N206="snížená",J206,0)</f>
        <v>0</v>
      </c>
      <c r="BG206" s="150">
        <f>IF(N206="zákl. přenesená",J206,0)</f>
        <v>0</v>
      </c>
      <c r="BH206" s="150">
        <f>IF(N206="sníž. přenesená",J206,0)</f>
        <v>0</v>
      </c>
      <c r="BI206" s="150">
        <f>IF(N206="nulová",J206,0)</f>
        <v>0</v>
      </c>
      <c r="BJ206" s="16" t="s">
        <v>82</v>
      </c>
      <c r="BK206" s="150">
        <f>ROUND(I206*H206,2)</f>
        <v>0</v>
      </c>
      <c r="BL206" s="16" t="s">
        <v>130</v>
      </c>
      <c r="BM206" s="16" t="s">
        <v>433</v>
      </c>
    </row>
    <row r="207" spans="2:65" s="13" customFormat="1" ht="10.199999999999999">
      <c r="B207" s="178"/>
      <c r="D207" s="152" t="s">
        <v>132</v>
      </c>
      <c r="E207" s="179" t="s">
        <v>3</v>
      </c>
      <c r="F207" s="180" t="s">
        <v>434</v>
      </c>
      <c r="H207" s="179" t="s">
        <v>3</v>
      </c>
      <c r="I207" s="181"/>
      <c r="L207" s="178"/>
      <c r="M207" s="182"/>
      <c r="N207" s="183"/>
      <c r="O207" s="183"/>
      <c r="P207" s="183"/>
      <c r="Q207" s="183"/>
      <c r="R207" s="183"/>
      <c r="S207" s="183"/>
      <c r="T207" s="184"/>
      <c r="AT207" s="179" t="s">
        <v>132</v>
      </c>
      <c r="AU207" s="179" t="s">
        <v>84</v>
      </c>
      <c r="AV207" s="13" t="s">
        <v>82</v>
      </c>
      <c r="AW207" s="13" t="s">
        <v>35</v>
      </c>
      <c r="AX207" s="13" t="s">
        <v>74</v>
      </c>
      <c r="AY207" s="179" t="s">
        <v>123</v>
      </c>
    </row>
    <row r="208" spans="2:65" s="11" customFormat="1" ht="10.199999999999999">
      <c r="B208" s="151"/>
      <c r="D208" s="152" t="s">
        <v>132</v>
      </c>
      <c r="E208" s="153" t="s">
        <v>3</v>
      </c>
      <c r="F208" s="154" t="s">
        <v>435</v>
      </c>
      <c r="H208" s="155">
        <v>25722</v>
      </c>
      <c r="I208" s="156"/>
      <c r="L208" s="151"/>
      <c r="M208" s="157"/>
      <c r="N208" s="158"/>
      <c r="O208" s="158"/>
      <c r="P208" s="158"/>
      <c r="Q208" s="158"/>
      <c r="R208" s="158"/>
      <c r="S208" s="158"/>
      <c r="T208" s="159"/>
      <c r="AT208" s="153" t="s">
        <v>132</v>
      </c>
      <c r="AU208" s="153" t="s">
        <v>84</v>
      </c>
      <c r="AV208" s="11" t="s">
        <v>84</v>
      </c>
      <c r="AW208" s="11" t="s">
        <v>35</v>
      </c>
      <c r="AX208" s="11" t="s">
        <v>74</v>
      </c>
      <c r="AY208" s="153" t="s">
        <v>123</v>
      </c>
    </row>
    <row r="209" spans="2:65" s="12" customFormat="1" ht="10.199999999999999">
      <c r="B209" s="160"/>
      <c r="D209" s="152" t="s">
        <v>132</v>
      </c>
      <c r="E209" s="161" t="s">
        <v>3</v>
      </c>
      <c r="F209" s="162" t="s">
        <v>134</v>
      </c>
      <c r="H209" s="163">
        <v>25722</v>
      </c>
      <c r="I209" s="164"/>
      <c r="L209" s="160"/>
      <c r="M209" s="165"/>
      <c r="N209" s="166"/>
      <c r="O209" s="166"/>
      <c r="P209" s="166"/>
      <c r="Q209" s="166"/>
      <c r="R209" s="166"/>
      <c r="S209" s="166"/>
      <c r="T209" s="167"/>
      <c r="AT209" s="161" t="s">
        <v>132</v>
      </c>
      <c r="AU209" s="161" t="s">
        <v>84</v>
      </c>
      <c r="AV209" s="12" t="s">
        <v>130</v>
      </c>
      <c r="AW209" s="12" t="s">
        <v>35</v>
      </c>
      <c r="AX209" s="12" t="s">
        <v>82</v>
      </c>
      <c r="AY209" s="161" t="s">
        <v>123</v>
      </c>
    </row>
    <row r="210" spans="2:65" s="1" customFormat="1" ht="20.399999999999999" customHeight="1">
      <c r="B210" s="138"/>
      <c r="C210" s="139" t="s">
        <v>436</v>
      </c>
      <c r="D210" s="139" t="s">
        <v>126</v>
      </c>
      <c r="E210" s="140" t="s">
        <v>437</v>
      </c>
      <c r="F210" s="141" t="s">
        <v>438</v>
      </c>
      <c r="G210" s="142" t="s">
        <v>239</v>
      </c>
      <c r="H210" s="143">
        <v>6276.3310000000001</v>
      </c>
      <c r="I210" s="144"/>
      <c r="J210" s="145">
        <f>ROUND(I210*H210,2)</f>
        <v>0</v>
      </c>
      <c r="K210" s="141" t="s">
        <v>137</v>
      </c>
      <c r="L210" s="30"/>
      <c r="M210" s="146" t="s">
        <v>3</v>
      </c>
      <c r="N210" s="147" t="s">
        <v>45</v>
      </c>
      <c r="O210" s="49"/>
      <c r="P210" s="148">
        <f>O210*H210</f>
        <v>0</v>
      </c>
      <c r="Q210" s="148">
        <v>0</v>
      </c>
      <c r="R210" s="148">
        <f>Q210*H210</f>
        <v>0</v>
      </c>
      <c r="S210" s="148">
        <v>0</v>
      </c>
      <c r="T210" s="149">
        <f>S210*H210</f>
        <v>0</v>
      </c>
      <c r="AR210" s="16" t="s">
        <v>130</v>
      </c>
      <c r="AT210" s="16" t="s">
        <v>126</v>
      </c>
      <c r="AU210" s="16" t="s">
        <v>84</v>
      </c>
      <c r="AY210" s="16" t="s">
        <v>123</v>
      </c>
      <c r="BE210" s="150">
        <f>IF(N210="základní",J210,0)</f>
        <v>0</v>
      </c>
      <c r="BF210" s="150">
        <f>IF(N210="snížená",J210,0)</f>
        <v>0</v>
      </c>
      <c r="BG210" s="150">
        <f>IF(N210="zákl. přenesená",J210,0)</f>
        <v>0</v>
      </c>
      <c r="BH210" s="150">
        <f>IF(N210="sníž. přenesená",J210,0)</f>
        <v>0</v>
      </c>
      <c r="BI210" s="150">
        <f>IF(N210="nulová",J210,0)</f>
        <v>0</v>
      </c>
      <c r="BJ210" s="16" t="s">
        <v>82</v>
      </c>
      <c r="BK210" s="150">
        <f>ROUND(I210*H210,2)</f>
        <v>0</v>
      </c>
      <c r="BL210" s="16" t="s">
        <v>130</v>
      </c>
      <c r="BM210" s="16" t="s">
        <v>439</v>
      </c>
    </row>
    <row r="211" spans="2:65" s="11" customFormat="1" ht="10.199999999999999">
      <c r="B211" s="151"/>
      <c r="D211" s="152" t="s">
        <v>132</v>
      </c>
      <c r="E211" s="153" t="s">
        <v>3</v>
      </c>
      <c r="F211" s="154" t="s">
        <v>440</v>
      </c>
      <c r="H211" s="155">
        <v>6276.3310000000001</v>
      </c>
      <c r="I211" s="156"/>
      <c r="L211" s="151"/>
      <c r="M211" s="157"/>
      <c r="N211" s="158"/>
      <c r="O211" s="158"/>
      <c r="P211" s="158"/>
      <c r="Q211" s="158"/>
      <c r="R211" s="158"/>
      <c r="S211" s="158"/>
      <c r="T211" s="159"/>
      <c r="AT211" s="153" t="s">
        <v>132</v>
      </c>
      <c r="AU211" s="153" t="s">
        <v>84</v>
      </c>
      <c r="AV211" s="11" t="s">
        <v>84</v>
      </c>
      <c r="AW211" s="11" t="s">
        <v>35</v>
      </c>
      <c r="AX211" s="11" t="s">
        <v>74</v>
      </c>
      <c r="AY211" s="153" t="s">
        <v>123</v>
      </c>
    </row>
    <row r="212" spans="2:65" s="12" customFormat="1" ht="10.199999999999999">
      <c r="B212" s="160"/>
      <c r="D212" s="152" t="s">
        <v>132</v>
      </c>
      <c r="E212" s="161" t="s">
        <v>3</v>
      </c>
      <c r="F212" s="162" t="s">
        <v>134</v>
      </c>
      <c r="H212" s="163">
        <v>6276.3310000000001</v>
      </c>
      <c r="I212" s="164"/>
      <c r="L212" s="160"/>
      <c r="M212" s="165"/>
      <c r="N212" s="166"/>
      <c r="O212" s="166"/>
      <c r="P212" s="166"/>
      <c r="Q212" s="166"/>
      <c r="R212" s="166"/>
      <c r="S212" s="166"/>
      <c r="T212" s="167"/>
      <c r="AT212" s="161" t="s">
        <v>132</v>
      </c>
      <c r="AU212" s="161" t="s">
        <v>84</v>
      </c>
      <c r="AV212" s="12" t="s">
        <v>130</v>
      </c>
      <c r="AW212" s="12" t="s">
        <v>35</v>
      </c>
      <c r="AX212" s="12" t="s">
        <v>82</v>
      </c>
      <c r="AY212" s="161" t="s">
        <v>123</v>
      </c>
    </row>
    <row r="213" spans="2:65" s="1" customFormat="1" ht="20.399999999999999" customHeight="1">
      <c r="B213" s="138"/>
      <c r="C213" s="139" t="s">
        <v>441</v>
      </c>
      <c r="D213" s="139" t="s">
        <v>126</v>
      </c>
      <c r="E213" s="140" t="s">
        <v>442</v>
      </c>
      <c r="F213" s="141" t="s">
        <v>443</v>
      </c>
      <c r="G213" s="142" t="s">
        <v>239</v>
      </c>
      <c r="H213" s="143">
        <v>94144.964999999997</v>
      </c>
      <c r="I213" s="144"/>
      <c r="J213" s="145">
        <f>ROUND(I213*H213,2)</f>
        <v>0</v>
      </c>
      <c r="K213" s="141" t="s">
        <v>137</v>
      </c>
      <c r="L213" s="30"/>
      <c r="M213" s="146" t="s">
        <v>3</v>
      </c>
      <c r="N213" s="147" t="s">
        <v>45</v>
      </c>
      <c r="O213" s="49"/>
      <c r="P213" s="148">
        <f>O213*H213</f>
        <v>0</v>
      </c>
      <c r="Q213" s="148">
        <v>0</v>
      </c>
      <c r="R213" s="148">
        <f>Q213*H213</f>
        <v>0</v>
      </c>
      <c r="S213" s="148">
        <v>0</v>
      </c>
      <c r="T213" s="149">
        <f>S213*H213</f>
        <v>0</v>
      </c>
      <c r="AR213" s="16" t="s">
        <v>130</v>
      </c>
      <c r="AT213" s="16" t="s">
        <v>126</v>
      </c>
      <c r="AU213" s="16" t="s">
        <v>84</v>
      </c>
      <c r="AY213" s="16" t="s">
        <v>123</v>
      </c>
      <c r="BE213" s="150">
        <f>IF(N213="základní",J213,0)</f>
        <v>0</v>
      </c>
      <c r="BF213" s="150">
        <f>IF(N213="snížená",J213,0)</f>
        <v>0</v>
      </c>
      <c r="BG213" s="150">
        <f>IF(N213="zákl. přenesená",J213,0)</f>
        <v>0</v>
      </c>
      <c r="BH213" s="150">
        <f>IF(N213="sníž. přenesená",J213,0)</f>
        <v>0</v>
      </c>
      <c r="BI213" s="150">
        <f>IF(N213="nulová",J213,0)</f>
        <v>0</v>
      </c>
      <c r="BJ213" s="16" t="s">
        <v>82</v>
      </c>
      <c r="BK213" s="150">
        <f>ROUND(I213*H213,2)</f>
        <v>0</v>
      </c>
      <c r="BL213" s="16" t="s">
        <v>130</v>
      </c>
      <c r="BM213" s="16" t="s">
        <v>444</v>
      </c>
    </row>
    <row r="214" spans="2:65" s="13" customFormat="1" ht="10.199999999999999">
      <c r="B214" s="178"/>
      <c r="D214" s="152" t="s">
        <v>132</v>
      </c>
      <c r="E214" s="179" t="s">
        <v>3</v>
      </c>
      <c r="F214" s="180" t="s">
        <v>434</v>
      </c>
      <c r="H214" s="179" t="s">
        <v>3</v>
      </c>
      <c r="I214" s="181"/>
      <c r="L214" s="178"/>
      <c r="M214" s="182"/>
      <c r="N214" s="183"/>
      <c r="O214" s="183"/>
      <c r="P214" s="183"/>
      <c r="Q214" s="183"/>
      <c r="R214" s="183"/>
      <c r="S214" s="183"/>
      <c r="T214" s="184"/>
      <c r="AT214" s="179" t="s">
        <v>132</v>
      </c>
      <c r="AU214" s="179" t="s">
        <v>84</v>
      </c>
      <c r="AV214" s="13" t="s">
        <v>82</v>
      </c>
      <c r="AW214" s="13" t="s">
        <v>35</v>
      </c>
      <c r="AX214" s="13" t="s">
        <v>74</v>
      </c>
      <c r="AY214" s="179" t="s">
        <v>123</v>
      </c>
    </row>
    <row r="215" spans="2:65" s="11" customFormat="1" ht="10.199999999999999">
      <c r="B215" s="151"/>
      <c r="D215" s="152" t="s">
        <v>132</v>
      </c>
      <c r="E215" s="153" t="s">
        <v>3</v>
      </c>
      <c r="F215" s="154" t="s">
        <v>445</v>
      </c>
      <c r="H215" s="155">
        <v>94144.964999999997</v>
      </c>
      <c r="I215" s="156"/>
      <c r="L215" s="151"/>
      <c r="M215" s="157"/>
      <c r="N215" s="158"/>
      <c r="O215" s="158"/>
      <c r="P215" s="158"/>
      <c r="Q215" s="158"/>
      <c r="R215" s="158"/>
      <c r="S215" s="158"/>
      <c r="T215" s="159"/>
      <c r="AT215" s="153" t="s">
        <v>132</v>
      </c>
      <c r="AU215" s="153" t="s">
        <v>84</v>
      </c>
      <c r="AV215" s="11" t="s">
        <v>84</v>
      </c>
      <c r="AW215" s="11" t="s">
        <v>35</v>
      </c>
      <c r="AX215" s="11" t="s">
        <v>74</v>
      </c>
      <c r="AY215" s="153" t="s">
        <v>123</v>
      </c>
    </row>
    <row r="216" spans="2:65" s="12" customFormat="1" ht="10.199999999999999">
      <c r="B216" s="160"/>
      <c r="D216" s="152" t="s">
        <v>132</v>
      </c>
      <c r="E216" s="161" t="s">
        <v>3</v>
      </c>
      <c r="F216" s="162" t="s">
        <v>134</v>
      </c>
      <c r="H216" s="163">
        <v>94144.964999999997</v>
      </c>
      <c r="I216" s="164"/>
      <c r="L216" s="160"/>
      <c r="M216" s="165"/>
      <c r="N216" s="166"/>
      <c r="O216" s="166"/>
      <c r="P216" s="166"/>
      <c r="Q216" s="166"/>
      <c r="R216" s="166"/>
      <c r="S216" s="166"/>
      <c r="T216" s="167"/>
      <c r="AT216" s="161" t="s">
        <v>132</v>
      </c>
      <c r="AU216" s="161" t="s">
        <v>84</v>
      </c>
      <c r="AV216" s="12" t="s">
        <v>130</v>
      </c>
      <c r="AW216" s="12" t="s">
        <v>35</v>
      </c>
      <c r="AX216" s="12" t="s">
        <v>82</v>
      </c>
      <c r="AY216" s="161" t="s">
        <v>123</v>
      </c>
    </row>
    <row r="217" spans="2:65" s="1" customFormat="1" ht="20.399999999999999" customHeight="1">
      <c r="B217" s="138"/>
      <c r="C217" s="139" t="s">
        <v>446</v>
      </c>
      <c r="D217" s="139" t="s">
        <v>126</v>
      </c>
      <c r="E217" s="140" t="s">
        <v>447</v>
      </c>
      <c r="F217" s="141" t="s">
        <v>448</v>
      </c>
      <c r="G217" s="142" t="s">
        <v>239</v>
      </c>
      <c r="H217" s="143">
        <v>1714.08</v>
      </c>
      <c r="I217" s="144"/>
      <c r="J217" s="145">
        <f>ROUND(I217*H217,2)</f>
        <v>0</v>
      </c>
      <c r="K217" s="141" t="s">
        <v>137</v>
      </c>
      <c r="L217" s="30"/>
      <c r="M217" s="146" t="s">
        <v>3</v>
      </c>
      <c r="N217" s="147" t="s">
        <v>45</v>
      </c>
      <c r="O217" s="49"/>
      <c r="P217" s="148">
        <f>O217*H217</f>
        <v>0</v>
      </c>
      <c r="Q217" s="148">
        <v>0</v>
      </c>
      <c r="R217" s="148">
        <f>Q217*H217</f>
        <v>0</v>
      </c>
      <c r="S217" s="148">
        <v>0</v>
      </c>
      <c r="T217" s="149">
        <f>S217*H217</f>
        <v>0</v>
      </c>
      <c r="AR217" s="16" t="s">
        <v>130</v>
      </c>
      <c r="AT217" s="16" t="s">
        <v>126</v>
      </c>
      <c r="AU217" s="16" t="s">
        <v>84</v>
      </c>
      <c r="AY217" s="16" t="s">
        <v>123</v>
      </c>
      <c r="BE217" s="150">
        <f>IF(N217="základní",J217,0)</f>
        <v>0</v>
      </c>
      <c r="BF217" s="150">
        <f>IF(N217="snížená",J217,0)</f>
        <v>0</v>
      </c>
      <c r="BG217" s="150">
        <f>IF(N217="zákl. přenesená",J217,0)</f>
        <v>0</v>
      </c>
      <c r="BH217" s="150">
        <f>IF(N217="sníž. přenesená",J217,0)</f>
        <v>0</v>
      </c>
      <c r="BI217" s="150">
        <f>IF(N217="nulová",J217,0)</f>
        <v>0</v>
      </c>
      <c r="BJ217" s="16" t="s">
        <v>82</v>
      </c>
      <c r="BK217" s="150">
        <f>ROUND(I217*H217,2)</f>
        <v>0</v>
      </c>
      <c r="BL217" s="16" t="s">
        <v>130</v>
      </c>
      <c r="BM217" s="16" t="s">
        <v>449</v>
      </c>
    </row>
    <row r="218" spans="2:65" s="1" customFormat="1" ht="20.399999999999999" customHeight="1">
      <c r="B218" s="138"/>
      <c r="C218" s="139" t="s">
        <v>450</v>
      </c>
      <c r="D218" s="139" t="s">
        <v>126</v>
      </c>
      <c r="E218" s="140" t="s">
        <v>451</v>
      </c>
      <c r="F218" s="141" t="s">
        <v>452</v>
      </c>
      <c r="G218" s="142" t="s">
        <v>239</v>
      </c>
      <c r="H218" s="143">
        <v>6276.3310000000001</v>
      </c>
      <c r="I218" s="144"/>
      <c r="J218" s="145">
        <f>ROUND(I218*H218,2)</f>
        <v>0</v>
      </c>
      <c r="K218" s="141" t="s">
        <v>137</v>
      </c>
      <c r="L218" s="30"/>
      <c r="M218" s="146" t="s">
        <v>3</v>
      </c>
      <c r="N218" s="147" t="s">
        <v>45</v>
      </c>
      <c r="O218" s="49"/>
      <c r="P218" s="148">
        <f>O218*H218</f>
        <v>0</v>
      </c>
      <c r="Q218" s="148">
        <v>0</v>
      </c>
      <c r="R218" s="148">
        <f>Q218*H218</f>
        <v>0</v>
      </c>
      <c r="S218" s="148">
        <v>0</v>
      </c>
      <c r="T218" s="149">
        <f>S218*H218</f>
        <v>0</v>
      </c>
      <c r="AR218" s="16" t="s">
        <v>130</v>
      </c>
      <c r="AT218" s="16" t="s">
        <v>126</v>
      </c>
      <c r="AU218" s="16" t="s">
        <v>84</v>
      </c>
      <c r="AY218" s="16" t="s">
        <v>123</v>
      </c>
      <c r="BE218" s="150">
        <f>IF(N218="základní",J218,0)</f>
        <v>0</v>
      </c>
      <c r="BF218" s="150">
        <f>IF(N218="snížená",J218,0)</f>
        <v>0</v>
      </c>
      <c r="BG218" s="150">
        <f>IF(N218="zákl. přenesená",J218,0)</f>
        <v>0</v>
      </c>
      <c r="BH218" s="150">
        <f>IF(N218="sníž. přenesená",J218,0)</f>
        <v>0</v>
      </c>
      <c r="BI218" s="150">
        <f>IF(N218="nulová",J218,0)</f>
        <v>0</v>
      </c>
      <c r="BJ218" s="16" t="s">
        <v>82</v>
      </c>
      <c r="BK218" s="150">
        <f>ROUND(I218*H218,2)</f>
        <v>0</v>
      </c>
      <c r="BL218" s="16" t="s">
        <v>130</v>
      </c>
      <c r="BM218" s="16" t="s">
        <v>453</v>
      </c>
    </row>
    <row r="219" spans="2:65" s="1" customFormat="1" ht="20.399999999999999" customHeight="1">
      <c r="B219" s="138"/>
      <c r="C219" s="139" t="s">
        <v>454</v>
      </c>
      <c r="D219" s="139" t="s">
        <v>126</v>
      </c>
      <c r="E219" s="140" t="s">
        <v>455</v>
      </c>
      <c r="F219" s="141" t="s">
        <v>456</v>
      </c>
      <c r="G219" s="142" t="s">
        <v>239</v>
      </c>
      <c r="H219" s="143">
        <v>1.2050000000000001</v>
      </c>
      <c r="I219" s="144"/>
      <c r="J219" s="145">
        <f>ROUND(I219*H219,2)</f>
        <v>0</v>
      </c>
      <c r="K219" s="141" t="s">
        <v>137</v>
      </c>
      <c r="L219" s="30"/>
      <c r="M219" s="146" t="s">
        <v>3</v>
      </c>
      <c r="N219" s="147" t="s">
        <v>45</v>
      </c>
      <c r="O219" s="49"/>
      <c r="P219" s="148">
        <f>O219*H219</f>
        <v>0</v>
      </c>
      <c r="Q219" s="148">
        <v>0</v>
      </c>
      <c r="R219" s="148">
        <f>Q219*H219</f>
        <v>0</v>
      </c>
      <c r="S219" s="148">
        <v>0</v>
      </c>
      <c r="T219" s="149">
        <f>S219*H219</f>
        <v>0</v>
      </c>
      <c r="AR219" s="16" t="s">
        <v>130</v>
      </c>
      <c r="AT219" s="16" t="s">
        <v>126</v>
      </c>
      <c r="AU219" s="16" t="s">
        <v>84</v>
      </c>
      <c r="AY219" s="16" t="s">
        <v>123</v>
      </c>
      <c r="BE219" s="150">
        <f>IF(N219="základní",J219,0)</f>
        <v>0</v>
      </c>
      <c r="BF219" s="150">
        <f>IF(N219="snížená",J219,0)</f>
        <v>0</v>
      </c>
      <c r="BG219" s="150">
        <f>IF(N219="zákl. přenesená",J219,0)</f>
        <v>0</v>
      </c>
      <c r="BH219" s="150">
        <f>IF(N219="sníž. přenesená",J219,0)</f>
        <v>0</v>
      </c>
      <c r="BI219" s="150">
        <f>IF(N219="nulová",J219,0)</f>
        <v>0</v>
      </c>
      <c r="BJ219" s="16" t="s">
        <v>82</v>
      </c>
      <c r="BK219" s="150">
        <f>ROUND(I219*H219,2)</f>
        <v>0</v>
      </c>
      <c r="BL219" s="16" t="s">
        <v>130</v>
      </c>
      <c r="BM219" s="16" t="s">
        <v>457</v>
      </c>
    </row>
    <row r="220" spans="2:65" s="1" customFormat="1" ht="14.4" customHeight="1">
      <c r="B220" s="138"/>
      <c r="C220" s="139" t="s">
        <v>458</v>
      </c>
      <c r="D220" s="139" t="s">
        <v>126</v>
      </c>
      <c r="E220" s="140" t="s">
        <v>459</v>
      </c>
      <c r="F220" s="141" t="s">
        <v>460</v>
      </c>
      <c r="G220" s="142" t="s">
        <v>239</v>
      </c>
      <c r="H220" s="143">
        <v>18.486000000000001</v>
      </c>
      <c r="I220" s="144"/>
      <c r="J220" s="145">
        <f>ROUND(I220*H220,2)</f>
        <v>0</v>
      </c>
      <c r="K220" s="141" t="s">
        <v>3</v>
      </c>
      <c r="L220" s="30"/>
      <c r="M220" s="146" t="s">
        <v>3</v>
      </c>
      <c r="N220" s="147" t="s">
        <v>45</v>
      </c>
      <c r="O220" s="49"/>
      <c r="P220" s="148">
        <f>O220*H220</f>
        <v>0</v>
      </c>
      <c r="Q220" s="148">
        <v>0</v>
      </c>
      <c r="R220" s="148">
        <f>Q220*H220</f>
        <v>0</v>
      </c>
      <c r="S220" s="148">
        <v>0</v>
      </c>
      <c r="T220" s="149">
        <f>S220*H220</f>
        <v>0</v>
      </c>
      <c r="AR220" s="16" t="s">
        <v>130</v>
      </c>
      <c r="AT220" s="16" t="s">
        <v>126</v>
      </c>
      <c r="AU220" s="16" t="s">
        <v>84</v>
      </c>
      <c r="AY220" s="16" t="s">
        <v>123</v>
      </c>
      <c r="BE220" s="150">
        <f>IF(N220="základní",J220,0)</f>
        <v>0</v>
      </c>
      <c r="BF220" s="150">
        <f>IF(N220="snížená",J220,0)</f>
        <v>0</v>
      </c>
      <c r="BG220" s="150">
        <f>IF(N220="zákl. přenesená",J220,0)</f>
        <v>0</v>
      </c>
      <c r="BH220" s="150">
        <f>IF(N220="sníž. přenesená",J220,0)</f>
        <v>0</v>
      </c>
      <c r="BI220" s="150">
        <f>IF(N220="nulová",J220,0)</f>
        <v>0</v>
      </c>
      <c r="BJ220" s="16" t="s">
        <v>82</v>
      </c>
      <c r="BK220" s="150">
        <f>ROUND(I220*H220,2)</f>
        <v>0</v>
      </c>
      <c r="BL220" s="16" t="s">
        <v>130</v>
      </c>
      <c r="BM220" s="16" t="s">
        <v>461</v>
      </c>
    </row>
    <row r="221" spans="2:65" s="11" customFormat="1" ht="10.199999999999999">
      <c r="B221" s="151"/>
      <c r="D221" s="152" t="s">
        <v>132</v>
      </c>
      <c r="E221" s="153" t="s">
        <v>3</v>
      </c>
      <c r="F221" s="154" t="s">
        <v>462</v>
      </c>
      <c r="H221" s="155">
        <v>18.486000000000001</v>
      </c>
      <c r="I221" s="156"/>
      <c r="L221" s="151"/>
      <c r="M221" s="157"/>
      <c r="N221" s="158"/>
      <c r="O221" s="158"/>
      <c r="P221" s="158"/>
      <c r="Q221" s="158"/>
      <c r="R221" s="158"/>
      <c r="S221" s="158"/>
      <c r="T221" s="159"/>
      <c r="AT221" s="153" t="s">
        <v>132</v>
      </c>
      <c r="AU221" s="153" t="s">
        <v>84</v>
      </c>
      <c r="AV221" s="11" t="s">
        <v>84</v>
      </c>
      <c r="AW221" s="11" t="s">
        <v>35</v>
      </c>
      <c r="AX221" s="11" t="s">
        <v>74</v>
      </c>
      <c r="AY221" s="153" t="s">
        <v>123</v>
      </c>
    </row>
    <row r="222" spans="2:65" s="12" customFormat="1" ht="10.199999999999999">
      <c r="B222" s="160"/>
      <c r="D222" s="152" t="s">
        <v>132</v>
      </c>
      <c r="E222" s="161" t="s">
        <v>3</v>
      </c>
      <c r="F222" s="162" t="s">
        <v>134</v>
      </c>
      <c r="H222" s="163">
        <v>18.486000000000001</v>
      </c>
      <c r="I222" s="164"/>
      <c r="L222" s="160"/>
      <c r="M222" s="165"/>
      <c r="N222" s="166"/>
      <c r="O222" s="166"/>
      <c r="P222" s="166"/>
      <c r="Q222" s="166"/>
      <c r="R222" s="166"/>
      <c r="S222" s="166"/>
      <c r="T222" s="167"/>
      <c r="AT222" s="161" t="s">
        <v>132</v>
      </c>
      <c r="AU222" s="161" t="s">
        <v>84</v>
      </c>
      <c r="AV222" s="12" t="s">
        <v>130</v>
      </c>
      <c r="AW222" s="12" t="s">
        <v>35</v>
      </c>
      <c r="AX222" s="12" t="s">
        <v>82</v>
      </c>
      <c r="AY222" s="161" t="s">
        <v>123</v>
      </c>
    </row>
    <row r="223" spans="2:65" s="1" customFormat="1" ht="20.399999999999999" customHeight="1">
      <c r="B223" s="138"/>
      <c r="C223" s="139" t="s">
        <v>463</v>
      </c>
      <c r="D223" s="139" t="s">
        <v>126</v>
      </c>
      <c r="E223" s="140" t="s">
        <v>455</v>
      </c>
      <c r="F223" s="141" t="s">
        <v>456</v>
      </c>
      <c r="G223" s="142" t="s">
        <v>239</v>
      </c>
      <c r="H223" s="143">
        <v>1.2050000000000001</v>
      </c>
      <c r="I223" s="144"/>
      <c r="J223" s="145">
        <f>ROUND(I223*H223,2)</f>
        <v>0</v>
      </c>
      <c r="K223" s="141" t="s">
        <v>137</v>
      </c>
      <c r="L223" s="30"/>
      <c r="M223" s="146" t="s">
        <v>3</v>
      </c>
      <c r="N223" s="147" t="s">
        <v>45</v>
      </c>
      <c r="O223" s="49"/>
      <c r="P223" s="148">
        <f>O223*H223</f>
        <v>0</v>
      </c>
      <c r="Q223" s="148">
        <v>0</v>
      </c>
      <c r="R223" s="148">
        <f>Q223*H223</f>
        <v>0</v>
      </c>
      <c r="S223" s="148">
        <v>0</v>
      </c>
      <c r="T223" s="149">
        <f>S223*H223</f>
        <v>0</v>
      </c>
      <c r="AR223" s="16" t="s">
        <v>130</v>
      </c>
      <c r="AT223" s="16" t="s">
        <v>126</v>
      </c>
      <c r="AU223" s="16" t="s">
        <v>84</v>
      </c>
      <c r="AY223" s="16" t="s">
        <v>123</v>
      </c>
      <c r="BE223" s="150">
        <f>IF(N223="základní",J223,0)</f>
        <v>0</v>
      </c>
      <c r="BF223" s="150">
        <f>IF(N223="snížená",J223,0)</f>
        <v>0</v>
      </c>
      <c r="BG223" s="150">
        <f>IF(N223="zákl. přenesená",J223,0)</f>
        <v>0</v>
      </c>
      <c r="BH223" s="150">
        <f>IF(N223="sníž. přenesená",J223,0)</f>
        <v>0</v>
      </c>
      <c r="BI223" s="150">
        <f>IF(N223="nulová",J223,0)</f>
        <v>0</v>
      </c>
      <c r="BJ223" s="16" t="s">
        <v>82</v>
      </c>
      <c r="BK223" s="150">
        <f>ROUND(I223*H223,2)</f>
        <v>0</v>
      </c>
      <c r="BL223" s="16" t="s">
        <v>130</v>
      </c>
      <c r="BM223" s="16" t="s">
        <v>464</v>
      </c>
    </row>
    <row r="224" spans="2:65" s="1" customFormat="1" ht="20.399999999999999" customHeight="1">
      <c r="B224" s="138"/>
      <c r="C224" s="139" t="s">
        <v>465</v>
      </c>
      <c r="D224" s="139" t="s">
        <v>126</v>
      </c>
      <c r="E224" s="140" t="s">
        <v>466</v>
      </c>
      <c r="F224" s="141" t="s">
        <v>467</v>
      </c>
      <c r="G224" s="142" t="s">
        <v>239</v>
      </c>
      <c r="H224" s="143">
        <v>6256.64</v>
      </c>
      <c r="I224" s="144"/>
      <c r="J224" s="145">
        <f>ROUND(I224*H224,2)</f>
        <v>0</v>
      </c>
      <c r="K224" s="141" t="s">
        <v>137</v>
      </c>
      <c r="L224" s="30"/>
      <c r="M224" s="146" t="s">
        <v>3</v>
      </c>
      <c r="N224" s="147" t="s">
        <v>45</v>
      </c>
      <c r="O224" s="49"/>
      <c r="P224" s="148">
        <f>O224*H224</f>
        <v>0</v>
      </c>
      <c r="Q224" s="148">
        <v>0</v>
      </c>
      <c r="R224" s="148">
        <f>Q224*H224</f>
        <v>0</v>
      </c>
      <c r="S224" s="148">
        <v>0</v>
      </c>
      <c r="T224" s="149">
        <f>S224*H224</f>
        <v>0</v>
      </c>
      <c r="AR224" s="16" t="s">
        <v>130</v>
      </c>
      <c r="AT224" s="16" t="s">
        <v>126</v>
      </c>
      <c r="AU224" s="16" t="s">
        <v>84</v>
      </c>
      <c r="AY224" s="16" t="s">
        <v>123</v>
      </c>
      <c r="BE224" s="150">
        <f>IF(N224="základní",J224,0)</f>
        <v>0</v>
      </c>
      <c r="BF224" s="150">
        <f>IF(N224="snížená",J224,0)</f>
        <v>0</v>
      </c>
      <c r="BG224" s="150">
        <f>IF(N224="zákl. přenesená",J224,0)</f>
        <v>0</v>
      </c>
      <c r="BH224" s="150">
        <f>IF(N224="sníž. přenesená",J224,0)</f>
        <v>0</v>
      </c>
      <c r="BI224" s="150">
        <f>IF(N224="nulová",J224,0)</f>
        <v>0</v>
      </c>
      <c r="BJ224" s="16" t="s">
        <v>82</v>
      </c>
      <c r="BK224" s="150">
        <f>ROUND(I224*H224,2)</f>
        <v>0</v>
      </c>
      <c r="BL224" s="16" t="s">
        <v>130</v>
      </c>
      <c r="BM224" s="16" t="s">
        <v>468</v>
      </c>
    </row>
    <row r="225" spans="2:65" s="1" customFormat="1" ht="20.399999999999999" customHeight="1">
      <c r="B225" s="138"/>
      <c r="C225" s="139" t="s">
        <v>469</v>
      </c>
      <c r="D225" s="139" t="s">
        <v>126</v>
      </c>
      <c r="E225" s="140" t="s">
        <v>470</v>
      </c>
      <c r="F225" s="141" t="s">
        <v>471</v>
      </c>
      <c r="G225" s="142" t="s">
        <v>239</v>
      </c>
      <c r="H225" s="143">
        <v>1714.08</v>
      </c>
      <c r="I225" s="144"/>
      <c r="J225" s="145">
        <f>ROUND(I225*H225,2)</f>
        <v>0</v>
      </c>
      <c r="K225" s="141" t="s">
        <v>137</v>
      </c>
      <c r="L225" s="30"/>
      <c r="M225" s="146" t="s">
        <v>3</v>
      </c>
      <c r="N225" s="147" t="s">
        <v>45</v>
      </c>
      <c r="O225" s="49"/>
      <c r="P225" s="148">
        <f>O225*H225</f>
        <v>0</v>
      </c>
      <c r="Q225" s="148">
        <v>0</v>
      </c>
      <c r="R225" s="148">
        <f>Q225*H225</f>
        <v>0</v>
      </c>
      <c r="S225" s="148">
        <v>0</v>
      </c>
      <c r="T225" s="149">
        <f>S225*H225</f>
        <v>0</v>
      </c>
      <c r="AR225" s="16" t="s">
        <v>130</v>
      </c>
      <c r="AT225" s="16" t="s">
        <v>126</v>
      </c>
      <c r="AU225" s="16" t="s">
        <v>84</v>
      </c>
      <c r="AY225" s="16" t="s">
        <v>123</v>
      </c>
      <c r="BE225" s="150">
        <f>IF(N225="základní",J225,0)</f>
        <v>0</v>
      </c>
      <c r="BF225" s="150">
        <f>IF(N225="snížená",J225,0)</f>
        <v>0</v>
      </c>
      <c r="BG225" s="150">
        <f>IF(N225="zákl. přenesená",J225,0)</f>
        <v>0</v>
      </c>
      <c r="BH225" s="150">
        <f>IF(N225="sníž. přenesená",J225,0)</f>
        <v>0</v>
      </c>
      <c r="BI225" s="150">
        <f>IF(N225="nulová",J225,0)</f>
        <v>0</v>
      </c>
      <c r="BJ225" s="16" t="s">
        <v>82</v>
      </c>
      <c r="BK225" s="150">
        <f>ROUND(I225*H225,2)</f>
        <v>0</v>
      </c>
      <c r="BL225" s="16" t="s">
        <v>130</v>
      </c>
      <c r="BM225" s="16" t="s">
        <v>472</v>
      </c>
    </row>
    <row r="226" spans="2:65" s="10" customFormat="1" ht="22.8" customHeight="1">
      <c r="B226" s="125"/>
      <c r="D226" s="126" t="s">
        <v>73</v>
      </c>
      <c r="E226" s="136" t="s">
        <v>473</v>
      </c>
      <c r="F226" s="136" t="s">
        <v>474</v>
      </c>
      <c r="I226" s="128"/>
      <c r="J226" s="137">
        <f>BK226</f>
        <v>0</v>
      </c>
      <c r="L226" s="125"/>
      <c r="M226" s="130"/>
      <c r="N226" s="131"/>
      <c r="O226" s="131"/>
      <c r="P226" s="132">
        <f>P227</f>
        <v>0</v>
      </c>
      <c r="Q226" s="131"/>
      <c r="R226" s="132">
        <f>R227</f>
        <v>0</v>
      </c>
      <c r="S226" s="131"/>
      <c r="T226" s="133">
        <f>T227</f>
        <v>0</v>
      </c>
      <c r="AR226" s="126" t="s">
        <v>82</v>
      </c>
      <c r="AT226" s="134" t="s">
        <v>73</v>
      </c>
      <c r="AU226" s="134" t="s">
        <v>82</v>
      </c>
      <c r="AY226" s="126" t="s">
        <v>123</v>
      </c>
      <c r="BK226" s="135">
        <f>BK227</f>
        <v>0</v>
      </c>
    </row>
    <row r="227" spans="2:65" s="1" customFormat="1" ht="20.399999999999999" customHeight="1">
      <c r="B227" s="138"/>
      <c r="C227" s="139" t="s">
        <v>475</v>
      </c>
      <c r="D227" s="139" t="s">
        <v>126</v>
      </c>
      <c r="E227" s="140" t="s">
        <v>476</v>
      </c>
      <c r="F227" s="141" t="s">
        <v>477</v>
      </c>
      <c r="G227" s="142" t="s">
        <v>239</v>
      </c>
      <c r="H227" s="143">
        <v>878.66</v>
      </c>
      <c r="I227" s="144"/>
      <c r="J227" s="145">
        <f>ROUND(I227*H227,2)</f>
        <v>0</v>
      </c>
      <c r="K227" s="141" t="s">
        <v>137</v>
      </c>
      <c r="L227" s="30"/>
      <c r="M227" s="185" t="s">
        <v>3</v>
      </c>
      <c r="N227" s="186" t="s">
        <v>45</v>
      </c>
      <c r="O227" s="187"/>
      <c r="P227" s="188">
        <f>O227*H227</f>
        <v>0</v>
      </c>
      <c r="Q227" s="188">
        <v>0</v>
      </c>
      <c r="R227" s="188">
        <f>Q227*H227</f>
        <v>0</v>
      </c>
      <c r="S227" s="188">
        <v>0</v>
      </c>
      <c r="T227" s="189">
        <f>S227*H227</f>
        <v>0</v>
      </c>
      <c r="AR227" s="16" t="s">
        <v>130</v>
      </c>
      <c r="AT227" s="16" t="s">
        <v>126</v>
      </c>
      <c r="AU227" s="16" t="s">
        <v>84</v>
      </c>
      <c r="AY227" s="16" t="s">
        <v>123</v>
      </c>
      <c r="BE227" s="150">
        <f>IF(N227="základní",J227,0)</f>
        <v>0</v>
      </c>
      <c r="BF227" s="150">
        <f>IF(N227="snížená",J227,0)</f>
        <v>0</v>
      </c>
      <c r="BG227" s="150">
        <f>IF(N227="zákl. přenesená",J227,0)</f>
        <v>0</v>
      </c>
      <c r="BH227" s="150">
        <f>IF(N227="sníž. přenesená",J227,0)</f>
        <v>0</v>
      </c>
      <c r="BI227" s="150">
        <f>IF(N227="nulová",J227,0)</f>
        <v>0</v>
      </c>
      <c r="BJ227" s="16" t="s">
        <v>82</v>
      </c>
      <c r="BK227" s="150">
        <f>ROUND(I227*H227,2)</f>
        <v>0</v>
      </c>
      <c r="BL227" s="16" t="s">
        <v>130</v>
      </c>
      <c r="BM227" s="16" t="s">
        <v>478</v>
      </c>
    </row>
    <row r="228" spans="2:65" s="1" customFormat="1" ht="6.9" customHeight="1">
      <c r="B228" s="39"/>
      <c r="C228" s="40"/>
      <c r="D228" s="40"/>
      <c r="E228" s="40"/>
      <c r="F228" s="40"/>
      <c r="G228" s="40"/>
      <c r="H228" s="40"/>
      <c r="I228" s="100"/>
      <c r="J228" s="40"/>
      <c r="K228" s="40"/>
      <c r="L228" s="30"/>
    </row>
  </sheetData>
  <autoFilter ref="C88:K227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69"/>
  <sheetViews>
    <sheetView showGridLines="0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7.42578125" customWidth="1"/>
    <col min="8" max="8" width="13" customWidth="1"/>
    <col min="9" max="9" width="12.140625" style="82" customWidth="1"/>
    <col min="10" max="10" width="20.140625" customWidth="1"/>
    <col min="11" max="11" width="16.140625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278" t="s">
        <v>6</v>
      </c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6" t="s">
        <v>87</v>
      </c>
    </row>
    <row r="3" spans="2:46" ht="6.9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84</v>
      </c>
    </row>
    <row r="4" spans="2:46" ht="24.9" customHeight="1">
      <c r="B4" s="19"/>
      <c r="D4" s="20" t="s">
        <v>91</v>
      </c>
      <c r="L4" s="19"/>
      <c r="M4" s="21" t="s">
        <v>11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5" t="s">
        <v>17</v>
      </c>
      <c r="L6" s="19"/>
    </row>
    <row r="7" spans="2:46" ht="14.4" customHeight="1">
      <c r="B7" s="19"/>
      <c r="E7" s="305" t="str">
        <f>'Rekapitulace stavby'!K6</f>
        <v>II/112 STRUHAŘOV OKRUŽNÍ KŘIŽOVATKA A SILNICE, 1. ETAPA - PŘÍMÉ ÚSEKY, KM 0,040 00 - 1,920 00, KM 2,129 91 - 2,531 98</v>
      </c>
      <c r="F7" s="306"/>
      <c r="G7" s="306"/>
      <c r="H7" s="306"/>
      <c r="L7" s="19"/>
    </row>
    <row r="8" spans="2:46" s="1" customFormat="1" ht="12" customHeight="1">
      <c r="B8" s="30"/>
      <c r="D8" s="25" t="s">
        <v>92</v>
      </c>
      <c r="I8" s="84"/>
      <c r="L8" s="30"/>
    </row>
    <row r="9" spans="2:46" s="1" customFormat="1" ht="36.9" customHeight="1">
      <c r="B9" s="30"/>
      <c r="E9" s="286" t="s">
        <v>479</v>
      </c>
      <c r="F9" s="285"/>
      <c r="G9" s="285"/>
      <c r="H9" s="285"/>
      <c r="I9" s="84"/>
      <c r="L9" s="30"/>
    </row>
    <row r="10" spans="2:46" s="1" customFormat="1" ht="10.199999999999999">
      <c r="B10" s="30"/>
      <c r="I10" s="84"/>
      <c r="L10" s="30"/>
    </row>
    <row r="11" spans="2:46" s="1" customFormat="1" ht="12" customHeight="1">
      <c r="B11" s="30"/>
      <c r="D11" s="25" t="s">
        <v>19</v>
      </c>
      <c r="F11" s="16" t="s">
        <v>3</v>
      </c>
      <c r="I11" s="85" t="s">
        <v>20</v>
      </c>
      <c r="J11" s="16" t="s">
        <v>3</v>
      </c>
      <c r="L11" s="30"/>
    </row>
    <row r="12" spans="2:46" s="1" customFormat="1" ht="12" customHeight="1">
      <c r="B12" s="30"/>
      <c r="D12" s="25" t="s">
        <v>21</v>
      </c>
      <c r="F12" s="16" t="s">
        <v>22</v>
      </c>
      <c r="I12" s="85" t="s">
        <v>23</v>
      </c>
      <c r="J12" s="46" t="str">
        <f>'Rekapitulace stavby'!AN8</f>
        <v>7. 2. 2018</v>
      </c>
      <c r="L12" s="30"/>
    </row>
    <row r="13" spans="2:46" s="1" customFormat="1" ht="10.8" customHeight="1">
      <c r="B13" s="30"/>
      <c r="I13" s="84"/>
      <c r="L13" s="30"/>
    </row>
    <row r="14" spans="2:46" s="1" customFormat="1" ht="12" customHeight="1">
      <c r="B14" s="30"/>
      <c r="D14" s="25" t="s">
        <v>25</v>
      </c>
      <c r="I14" s="85" t="s">
        <v>26</v>
      </c>
      <c r="J14" s="16" t="s">
        <v>27</v>
      </c>
      <c r="L14" s="30"/>
    </row>
    <row r="15" spans="2:46" s="1" customFormat="1" ht="18" customHeight="1">
      <c r="B15" s="30"/>
      <c r="E15" s="16" t="s">
        <v>28</v>
      </c>
      <c r="I15" s="85" t="s">
        <v>29</v>
      </c>
      <c r="J15" s="16" t="s">
        <v>3</v>
      </c>
      <c r="L15" s="30"/>
    </row>
    <row r="16" spans="2:46" s="1" customFormat="1" ht="6.9" customHeight="1">
      <c r="B16" s="30"/>
      <c r="I16" s="84"/>
      <c r="L16" s="30"/>
    </row>
    <row r="17" spans="2:12" s="1" customFormat="1" ht="12" customHeight="1">
      <c r="B17" s="30"/>
      <c r="D17" s="25" t="s">
        <v>30</v>
      </c>
      <c r="I17" s="85" t="s">
        <v>26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307" t="str">
        <f>'Rekapitulace stavby'!E14</f>
        <v>Vyplň údaj</v>
      </c>
      <c r="F18" s="289"/>
      <c r="G18" s="289"/>
      <c r="H18" s="289"/>
      <c r="I18" s="85" t="s">
        <v>29</v>
      </c>
      <c r="J18" s="26" t="str">
        <f>'Rekapitulace stavby'!AN14</f>
        <v>Vyplň údaj</v>
      </c>
      <c r="L18" s="30"/>
    </row>
    <row r="19" spans="2:12" s="1" customFormat="1" ht="6.9" customHeight="1">
      <c r="B19" s="30"/>
      <c r="I19" s="84"/>
      <c r="L19" s="30"/>
    </row>
    <row r="20" spans="2:12" s="1" customFormat="1" ht="12" customHeight="1">
      <c r="B20" s="30"/>
      <c r="D20" s="25" t="s">
        <v>32</v>
      </c>
      <c r="I20" s="85" t="s">
        <v>26</v>
      </c>
      <c r="J20" s="16" t="s">
        <v>33</v>
      </c>
      <c r="L20" s="30"/>
    </row>
    <row r="21" spans="2:12" s="1" customFormat="1" ht="18" customHeight="1">
      <c r="B21" s="30"/>
      <c r="E21" s="16" t="s">
        <v>34</v>
      </c>
      <c r="I21" s="85" t="s">
        <v>29</v>
      </c>
      <c r="J21" s="16" t="s">
        <v>3</v>
      </c>
      <c r="L21" s="30"/>
    </row>
    <row r="22" spans="2:12" s="1" customFormat="1" ht="6.9" customHeight="1">
      <c r="B22" s="30"/>
      <c r="I22" s="84"/>
      <c r="L22" s="30"/>
    </row>
    <row r="23" spans="2:12" s="1" customFormat="1" ht="12" customHeight="1">
      <c r="B23" s="30"/>
      <c r="D23" s="25" t="s">
        <v>36</v>
      </c>
      <c r="I23" s="85" t="s">
        <v>26</v>
      </c>
      <c r="J23" s="16" t="s">
        <v>33</v>
      </c>
      <c r="L23" s="30"/>
    </row>
    <row r="24" spans="2:12" s="1" customFormat="1" ht="18" customHeight="1">
      <c r="B24" s="30"/>
      <c r="E24" s="16" t="s">
        <v>37</v>
      </c>
      <c r="I24" s="85" t="s">
        <v>29</v>
      </c>
      <c r="J24" s="16" t="s">
        <v>3</v>
      </c>
      <c r="L24" s="30"/>
    </row>
    <row r="25" spans="2:12" s="1" customFormat="1" ht="6.9" customHeight="1">
      <c r="B25" s="30"/>
      <c r="I25" s="84"/>
      <c r="L25" s="30"/>
    </row>
    <row r="26" spans="2:12" s="1" customFormat="1" ht="12" customHeight="1">
      <c r="B26" s="30"/>
      <c r="D26" s="25" t="s">
        <v>38</v>
      </c>
      <c r="I26" s="84"/>
      <c r="L26" s="30"/>
    </row>
    <row r="27" spans="2:12" s="6" customFormat="1" ht="40.799999999999997" customHeight="1">
      <c r="B27" s="86"/>
      <c r="E27" s="293" t="s">
        <v>39</v>
      </c>
      <c r="F27" s="293"/>
      <c r="G27" s="293"/>
      <c r="H27" s="293"/>
      <c r="I27" s="87"/>
      <c r="L27" s="86"/>
    </row>
    <row r="28" spans="2:12" s="1" customFormat="1" ht="6.9" customHeight="1">
      <c r="B28" s="30"/>
      <c r="I28" s="84"/>
      <c r="L28" s="30"/>
    </row>
    <row r="29" spans="2:12" s="1" customFormat="1" ht="6.9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40</v>
      </c>
      <c r="I30" s="84"/>
      <c r="J30" s="60">
        <f>ROUND(J87, 2)</f>
        <v>0</v>
      </c>
      <c r="L30" s="30"/>
    </row>
    <row r="31" spans="2:12" s="1" customFormat="1" ht="6.9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" customHeight="1">
      <c r="B32" s="30"/>
      <c r="F32" s="33" t="s">
        <v>42</v>
      </c>
      <c r="I32" s="90" t="s">
        <v>41</v>
      </c>
      <c r="J32" s="33" t="s">
        <v>43</v>
      </c>
      <c r="L32" s="30"/>
    </row>
    <row r="33" spans="2:12" s="1" customFormat="1" ht="14.4" customHeight="1">
      <c r="B33" s="30"/>
      <c r="D33" s="25" t="s">
        <v>44</v>
      </c>
      <c r="E33" s="25" t="s">
        <v>45</v>
      </c>
      <c r="F33" s="91">
        <f>ROUND((SUM(BE87:BE268)),  2)</f>
        <v>0</v>
      </c>
      <c r="I33" s="92">
        <v>0.21</v>
      </c>
      <c r="J33" s="91">
        <f>ROUND(((SUM(BE87:BE268))*I33),  2)</f>
        <v>0</v>
      </c>
      <c r="L33" s="30"/>
    </row>
    <row r="34" spans="2:12" s="1" customFormat="1" ht="14.4" customHeight="1">
      <c r="B34" s="30"/>
      <c r="E34" s="25" t="s">
        <v>46</v>
      </c>
      <c r="F34" s="91">
        <f>ROUND((SUM(BF87:BF268)),  2)</f>
        <v>0</v>
      </c>
      <c r="I34" s="92">
        <v>0.15</v>
      </c>
      <c r="J34" s="91">
        <f>ROUND(((SUM(BF87:BF268))*I34),  2)</f>
        <v>0</v>
      </c>
      <c r="L34" s="30"/>
    </row>
    <row r="35" spans="2:12" s="1" customFormat="1" ht="14.4" hidden="1" customHeight="1">
      <c r="B35" s="30"/>
      <c r="E35" s="25" t="s">
        <v>47</v>
      </c>
      <c r="F35" s="91">
        <f>ROUND((SUM(BG87:BG268)),  2)</f>
        <v>0</v>
      </c>
      <c r="I35" s="92">
        <v>0.21</v>
      </c>
      <c r="J35" s="91">
        <f>0</f>
        <v>0</v>
      </c>
      <c r="L35" s="30"/>
    </row>
    <row r="36" spans="2:12" s="1" customFormat="1" ht="14.4" hidden="1" customHeight="1">
      <c r="B36" s="30"/>
      <c r="E36" s="25" t="s">
        <v>48</v>
      </c>
      <c r="F36" s="91">
        <f>ROUND((SUM(BH87:BH268)),  2)</f>
        <v>0</v>
      </c>
      <c r="I36" s="92">
        <v>0.15</v>
      </c>
      <c r="J36" s="91">
        <f>0</f>
        <v>0</v>
      </c>
      <c r="L36" s="30"/>
    </row>
    <row r="37" spans="2:12" s="1" customFormat="1" ht="14.4" hidden="1" customHeight="1">
      <c r="B37" s="30"/>
      <c r="E37" s="25" t="s">
        <v>49</v>
      </c>
      <c r="F37" s="91">
        <f>ROUND((SUM(BI87:BI268)),  2)</f>
        <v>0</v>
      </c>
      <c r="I37" s="92">
        <v>0</v>
      </c>
      <c r="J37" s="91">
        <f>0</f>
        <v>0</v>
      </c>
      <c r="L37" s="30"/>
    </row>
    <row r="38" spans="2:12" s="1" customFormat="1" ht="6.9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50</v>
      </c>
      <c r="E39" s="51"/>
      <c r="F39" s="51"/>
      <c r="G39" s="95" t="s">
        <v>51</v>
      </c>
      <c r="H39" s="96" t="s">
        <v>52</v>
      </c>
      <c r="I39" s="97"/>
      <c r="J39" s="98">
        <f>SUM(J30:J37)</f>
        <v>0</v>
      </c>
      <c r="K39" s="99"/>
      <c r="L39" s="30"/>
    </row>
    <row r="40" spans="2:12" s="1" customFormat="1" ht="14.4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" customHeight="1">
      <c r="B45" s="30"/>
      <c r="C45" s="20" t="s">
        <v>94</v>
      </c>
      <c r="I45" s="84"/>
      <c r="L45" s="30"/>
    </row>
    <row r="46" spans="2:12" s="1" customFormat="1" ht="6.9" customHeight="1">
      <c r="B46" s="30"/>
      <c r="I46" s="84"/>
      <c r="L46" s="30"/>
    </row>
    <row r="47" spans="2:12" s="1" customFormat="1" ht="12" customHeight="1">
      <c r="B47" s="30"/>
      <c r="C47" s="25" t="s">
        <v>17</v>
      </c>
      <c r="I47" s="84"/>
      <c r="L47" s="30"/>
    </row>
    <row r="48" spans="2:12" s="1" customFormat="1" ht="14.4" customHeight="1">
      <c r="B48" s="30"/>
      <c r="E48" s="305" t="str">
        <f>E7</f>
        <v>II/112 STRUHAŘOV OKRUŽNÍ KŘIŽOVATKA A SILNICE, 1. ETAPA - PŘÍMÉ ÚSEKY, KM 0,040 00 - 1,920 00, KM 2,129 91 - 2,531 98</v>
      </c>
      <c r="F48" s="306"/>
      <c r="G48" s="306"/>
      <c r="H48" s="306"/>
      <c r="I48" s="84"/>
      <c r="L48" s="30"/>
    </row>
    <row r="49" spans="2:47" s="1" customFormat="1" ht="12" customHeight="1">
      <c r="B49" s="30"/>
      <c r="C49" s="25" t="s">
        <v>92</v>
      </c>
      <c r="I49" s="84"/>
      <c r="L49" s="30"/>
    </row>
    <row r="50" spans="2:47" s="1" customFormat="1" ht="14.4" customHeight="1">
      <c r="B50" s="30"/>
      <c r="E50" s="286" t="str">
        <f>E9</f>
        <v>SO 103 - Silnice II/112 - úsek Struhařov - železniční přejezd</v>
      </c>
      <c r="F50" s="285"/>
      <c r="G50" s="285"/>
      <c r="H50" s="285"/>
      <c r="I50" s="84"/>
      <c r="L50" s="30"/>
    </row>
    <row r="51" spans="2:47" s="1" customFormat="1" ht="6.9" customHeight="1">
      <c r="B51" s="30"/>
      <c r="I51" s="84"/>
      <c r="L51" s="30"/>
    </row>
    <row r="52" spans="2:47" s="1" customFormat="1" ht="12" customHeight="1">
      <c r="B52" s="30"/>
      <c r="C52" s="25" t="s">
        <v>21</v>
      </c>
      <c r="F52" s="16" t="str">
        <f>F12</f>
        <v>Struhařov u Benešova, Myslíč, Benešov u Prahy</v>
      </c>
      <c r="I52" s="85" t="s">
        <v>23</v>
      </c>
      <c r="J52" s="46" t="str">
        <f>IF(J12="","",J12)</f>
        <v>7. 2. 2018</v>
      </c>
      <c r="L52" s="30"/>
    </row>
    <row r="53" spans="2:47" s="1" customFormat="1" ht="6.9" customHeight="1">
      <c r="B53" s="30"/>
      <c r="I53" s="84"/>
      <c r="L53" s="30"/>
    </row>
    <row r="54" spans="2:47" s="1" customFormat="1" ht="35.4" customHeight="1">
      <c r="B54" s="30"/>
      <c r="C54" s="25" t="s">
        <v>25</v>
      </c>
      <c r="F54" s="16" t="str">
        <f>E15</f>
        <v>Středočeský kraj</v>
      </c>
      <c r="I54" s="85" t="s">
        <v>32</v>
      </c>
      <c r="J54" s="28" t="str">
        <f>E21</f>
        <v>Ing. Monika Povýšilová, Sweco Hydroprojekt a.s.</v>
      </c>
      <c r="L54" s="30"/>
    </row>
    <row r="55" spans="2:47" s="1" customFormat="1" ht="35.4" customHeight="1">
      <c r="B55" s="30"/>
      <c r="C55" s="25" t="s">
        <v>30</v>
      </c>
      <c r="F55" s="16" t="str">
        <f>IF(E18="","",E18)</f>
        <v>Vyplň údaj</v>
      </c>
      <c r="I55" s="85" t="s">
        <v>36</v>
      </c>
      <c r="J55" s="28" t="str">
        <f>E24</f>
        <v>Bc. Gabriela Krchová, Sweco Hydroprojekt a.s.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95</v>
      </c>
      <c r="D57" s="93"/>
      <c r="E57" s="93"/>
      <c r="F57" s="93"/>
      <c r="G57" s="93"/>
      <c r="H57" s="93"/>
      <c r="I57" s="103"/>
      <c r="J57" s="104" t="s">
        <v>96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8" customHeight="1">
      <c r="B59" s="30"/>
      <c r="C59" s="105" t="s">
        <v>72</v>
      </c>
      <c r="I59" s="84"/>
      <c r="J59" s="60">
        <f>J87</f>
        <v>0</v>
      </c>
      <c r="L59" s="30"/>
      <c r="AU59" s="16" t="s">
        <v>97</v>
      </c>
    </row>
    <row r="60" spans="2:47" s="7" customFormat="1" ht="24.9" customHeight="1">
      <c r="B60" s="106"/>
      <c r="D60" s="107" t="s">
        <v>98</v>
      </c>
      <c r="E60" s="108"/>
      <c r="F60" s="108"/>
      <c r="G60" s="108"/>
      <c r="H60" s="108"/>
      <c r="I60" s="109"/>
      <c r="J60" s="110">
        <f>J88</f>
        <v>0</v>
      </c>
      <c r="L60" s="106"/>
    </row>
    <row r="61" spans="2:47" s="8" customFormat="1" ht="19.95" customHeight="1">
      <c r="B61" s="111"/>
      <c r="D61" s="112" t="s">
        <v>99</v>
      </c>
      <c r="E61" s="113"/>
      <c r="F61" s="113"/>
      <c r="G61" s="113"/>
      <c r="H61" s="113"/>
      <c r="I61" s="114"/>
      <c r="J61" s="115">
        <f>J89</f>
        <v>0</v>
      </c>
      <c r="L61" s="111"/>
    </row>
    <row r="62" spans="2:47" s="8" customFormat="1" ht="19.95" customHeight="1">
      <c r="B62" s="111"/>
      <c r="D62" s="112" t="s">
        <v>100</v>
      </c>
      <c r="E62" s="113"/>
      <c r="F62" s="113"/>
      <c r="G62" s="113"/>
      <c r="H62" s="113"/>
      <c r="I62" s="114"/>
      <c r="J62" s="115">
        <f>J166</f>
        <v>0</v>
      </c>
      <c r="L62" s="111"/>
    </row>
    <row r="63" spans="2:47" s="8" customFormat="1" ht="19.95" customHeight="1">
      <c r="B63" s="111"/>
      <c r="D63" s="112" t="s">
        <v>480</v>
      </c>
      <c r="E63" s="113"/>
      <c r="F63" s="113"/>
      <c r="G63" s="113"/>
      <c r="H63" s="113"/>
      <c r="I63" s="114"/>
      <c r="J63" s="115">
        <f>J178</f>
        <v>0</v>
      </c>
      <c r="L63" s="111"/>
    </row>
    <row r="64" spans="2:47" s="8" customFormat="1" ht="19.95" customHeight="1">
      <c r="B64" s="111"/>
      <c r="D64" s="112" t="s">
        <v>102</v>
      </c>
      <c r="E64" s="113"/>
      <c r="F64" s="113"/>
      <c r="G64" s="113"/>
      <c r="H64" s="113"/>
      <c r="I64" s="114"/>
      <c r="J64" s="115">
        <f>J186</f>
        <v>0</v>
      </c>
      <c r="L64" s="111"/>
    </row>
    <row r="65" spans="2:12" s="8" customFormat="1" ht="19.95" customHeight="1">
      <c r="B65" s="111"/>
      <c r="D65" s="112" t="s">
        <v>105</v>
      </c>
      <c r="E65" s="113"/>
      <c r="F65" s="113"/>
      <c r="G65" s="113"/>
      <c r="H65" s="113"/>
      <c r="I65" s="114"/>
      <c r="J65" s="115">
        <f>J213</f>
        <v>0</v>
      </c>
      <c r="L65" s="111"/>
    </row>
    <row r="66" spans="2:12" s="8" customFormat="1" ht="19.95" customHeight="1">
      <c r="B66" s="111"/>
      <c r="D66" s="112" t="s">
        <v>106</v>
      </c>
      <c r="E66" s="113"/>
      <c r="F66" s="113"/>
      <c r="G66" s="113"/>
      <c r="H66" s="113"/>
      <c r="I66" s="114"/>
      <c r="J66" s="115">
        <f>J243</f>
        <v>0</v>
      </c>
      <c r="L66" s="111"/>
    </row>
    <row r="67" spans="2:12" s="8" customFormat="1" ht="19.95" customHeight="1">
      <c r="B67" s="111"/>
      <c r="D67" s="112" t="s">
        <v>107</v>
      </c>
      <c r="E67" s="113"/>
      <c r="F67" s="113"/>
      <c r="G67" s="113"/>
      <c r="H67" s="113"/>
      <c r="I67" s="114"/>
      <c r="J67" s="115">
        <f>J267</f>
        <v>0</v>
      </c>
      <c r="L67" s="111"/>
    </row>
    <row r="68" spans="2:12" s="1" customFormat="1" ht="21.75" customHeight="1">
      <c r="B68" s="30"/>
      <c r="I68" s="84"/>
      <c r="L68" s="30"/>
    </row>
    <row r="69" spans="2:12" s="1" customFormat="1" ht="6.9" customHeight="1">
      <c r="B69" s="39"/>
      <c r="C69" s="40"/>
      <c r="D69" s="40"/>
      <c r="E69" s="40"/>
      <c r="F69" s="40"/>
      <c r="G69" s="40"/>
      <c r="H69" s="40"/>
      <c r="I69" s="100"/>
      <c r="J69" s="40"/>
      <c r="K69" s="40"/>
      <c r="L69" s="30"/>
    </row>
    <row r="73" spans="2:12" s="1" customFormat="1" ht="6.9" customHeight="1">
      <c r="B73" s="41"/>
      <c r="C73" s="42"/>
      <c r="D73" s="42"/>
      <c r="E73" s="42"/>
      <c r="F73" s="42"/>
      <c r="G73" s="42"/>
      <c r="H73" s="42"/>
      <c r="I73" s="101"/>
      <c r="J73" s="42"/>
      <c r="K73" s="42"/>
      <c r="L73" s="30"/>
    </row>
    <row r="74" spans="2:12" s="1" customFormat="1" ht="24.9" customHeight="1">
      <c r="B74" s="30"/>
      <c r="C74" s="20" t="s">
        <v>108</v>
      </c>
      <c r="I74" s="84"/>
      <c r="L74" s="30"/>
    </row>
    <row r="75" spans="2:12" s="1" customFormat="1" ht="6.9" customHeight="1">
      <c r="B75" s="30"/>
      <c r="I75" s="84"/>
      <c r="L75" s="30"/>
    </row>
    <row r="76" spans="2:12" s="1" customFormat="1" ht="12" customHeight="1">
      <c r="B76" s="30"/>
      <c r="C76" s="25" t="s">
        <v>17</v>
      </c>
      <c r="I76" s="84"/>
      <c r="L76" s="30"/>
    </row>
    <row r="77" spans="2:12" s="1" customFormat="1" ht="14.4" customHeight="1">
      <c r="B77" s="30"/>
      <c r="E77" s="305" t="str">
        <f>E7</f>
        <v>II/112 STRUHAŘOV OKRUŽNÍ KŘIŽOVATKA A SILNICE, 1. ETAPA - PŘÍMÉ ÚSEKY, KM 0,040 00 - 1,920 00, KM 2,129 91 - 2,531 98</v>
      </c>
      <c r="F77" s="306"/>
      <c r="G77" s="306"/>
      <c r="H77" s="306"/>
      <c r="I77" s="84"/>
      <c r="L77" s="30"/>
    </row>
    <row r="78" spans="2:12" s="1" customFormat="1" ht="12" customHeight="1">
      <c r="B78" s="30"/>
      <c r="C78" s="25" t="s">
        <v>92</v>
      </c>
      <c r="I78" s="84"/>
      <c r="L78" s="30"/>
    </row>
    <row r="79" spans="2:12" s="1" customFormat="1" ht="14.4" customHeight="1">
      <c r="B79" s="30"/>
      <c r="E79" s="286" t="str">
        <f>E9</f>
        <v>SO 103 - Silnice II/112 - úsek Struhařov - železniční přejezd</v>
      </c>
      <c r="F79" s="285"/>
      <c r="G79" s="285"/>
      <c r="H79" s="285"/>
      <c r="I79" s="84"/>
      <c r="L79" s="30"/>
    </row>
    <row r="80" spans="2:12" s="1" customFormat="1" ht="6.9" customHeight="1">
      <c r="B80" s="30"/>
      <c r="I80" s="84"/>
      <c r="L80" s="30"/>
    </row>
    <row r="81" spans="2:65" s="1" customFormat="1" ht="12" customHeight="1">
      <c r="B81" s="30"/>
      <c r="C81" s="25" t="s">
        <v>21</v>
      </c>
      <c r="F81" s="16" t="str">
        <f>F12</f>
        <v>Struhařov u Benešova, Myslíč, Benešov u Prahy</v>
      </c>
      <c r="I81" s="85" t="s">
        <v>23</v>
      </c>
      <c r="J81" s="46" t="str">
        <f>IF(J12="","",J12)</f>
        <v>7. 2. 2018</v>
      </c>
      <c r="L81" s="30"/>
    </row>
    <row r="82" spans="2:65" s="1" customFormat="1" ht="6.9" customHeight="1">
      <c r="B82" s="30"/>
      <c r="I82" s="84"/>
      <c r="L82" s="30"/>
    </row>
    <row r="83" spans="2:65" s="1" customFormat="1" ht="35.4" customHeight="1">
      <c r="B83" s="30"/>
      <c r="C83" s="25" t="s">
        <v>25</v>
      </c>
      <c r="F83" s="16" t="str">
        <f>E15</f>
        <v>Středočeský kraj</v>
      </c>
      <c r="I83" s="85" t="s">
        <v>32</v>
      </c>
      <c r="J83" s="28" t="str">
        <f>E21</f>
        <v>Ing. Monika Povýšilová, Sweco Hydroprojekt a.s.</v>
      </c>
      <c r="L83" s="30"/>
    </row>
    <row r="84" spans="2:65" s="1" customFormat="1" ht="35.4" customHeight="1">
      <c r="B84" s="30"/>
      <c r="C84" s="25" t="s">
        <v>30</v>
      </c>
      <c r="F84" s="16" t="str">
        <f>IF(E18="","",E18)</f>
        <v>Vyplň údaj</v>
      </c>
      <c r="I84" s="85" t="s">
        <v>36</v>
      </c>
      <c r="J84" s="28" t="str">
        <f>E24</f>
        <v>Bc. Gabriela Krchová, Sweco Hydroprojekt a.s.</v>
      </c>
      <c r="L84" s="30"/>
    </row>
    <row r="85" spans="2:65" s="1" customFormat="1" ht="10.35" customHeight="1">
      <c r="B85" s="30"/>
      <c r="I85" s="84"/>
      <c r="L85" s="30"/>
    </row>
    <row r="86" spans="2:65" s="9" customFormat="1" ht="29.25" customHeight="1">
      <c r="B86" s="116"/>
      <c r="C86" s="117" t="s">
        <v>109</v>
      </c>
      <c r="D86" s="118" t="s">
        <v>59</v>
      </c>
      <c r="E86" s="118" t="s">
        <v>55</v>
      </c>
      <c r="F86" s="118" t="s">
        <v>56</v>
      </c>
      <c r="G86" s="118" t="s">
        <v>110</v>
      </c>
      <c r="H86" s="118" t="s">
        <v>111</v>
      </c>
      <c r="I86" s="119" t="s">
        <v>112</v>
      </c>
      <c r="J86" s="118" t="s">
        <v>96</v>
      </c>
      <c r="K86" s="120" t="s">
        <v>113</v>
      </c>
      <c r="L86" s="116"/>
      <c r="M86" s="53" t="s">
        <v>3</v>
      </c>
      <c r="N86" s="54" t="s">
        <v>44</v>
      </c>
      <c r="O86" s="54" t="s">
        <v>114</v>
      </c>
      <c r="P86" s="54" t="s">
        <v>115</v>
      </c>
      <c r="Q86" s="54" t="s">
        <v>116</v>
      </c>
      <c r="R86" s="54" t="s">
        <v>117</v>
      </c>
      <c r="S86" s="54" t="s">
        <v>118</v>
      </c>
      <c r="T86" s="55" t="s">
        <v>119</v>
      </c>
    </row>
    <row r="87" spans="2:65" s="1" customFormat="1" ht="22.8" customHeight="1">
      <c r="B87" s="30"/>
      <c r="C87" s="58" t="s">
        <v>120</v>
      </c>
      <c r="I87" s="84"/>
      <c r="J87" s="121">
        <f>BK87</f>
        <v>0</v>
      </c>
      <c r="L87" s="30"/>
      <c r="M87" s="56"/>
      <c r="N87" s="47"/>
      <c r="O87" s="47"/>
      <c r="P87" s="122">
        <f>P88</f>
        <v>0</v>
      </c>
      <c r="Q87" s="47"/>
      <c r="R87" s="122">
        <f>R88</f>
        <v>224.98215027999998</v>
      </c>
      <c r="S87" s="47"/>
      <c r="T87" s="123">
        <f>T88</f>
        <v>4442.9890999999998</v>
      </c>
      <c r="AT87" s="16" t="s">
        <v>73</v>
      </c>
      <c r="AU87" s="16" t="s">
        <v>97</v>
      </c>
      <c r="BK87" s="124">
        <f>BK88</f>
        <v>0</v>
      </c>
    </row>
    <row r="88" spans="2:65" s="10" customFormat="1" ht="25.95" customHeight="1">
      <c r="B88" s="125"/>
      <c r="D88" s="126" t="s">
        <v>73</v>
      </c>
      <c r="E88" s="127" t="s">
        <v>121</v>
      </c>
      <c r="F88" s="127" t="s">
        <v>122</v>
      </c>
      <c r="I88" s="128"/>
      <c r="J88" s="129">
        <f>BK88</f>
        <v>0</v>
      </c>
      <c r="L88" s="125"/>
      <c r="M88" s="130"/>
      <c r="N88" s="131"/>
      <c r="O88" s="131"/>
      <c r="P88" s="132">
        <f>P89+P166+P178+P186+P213+P243+P267</f>
        <v>0</v>
      </c>
      <c r="Q88" s="131"/>
      <c r="R88" s="132">
        <f>R89+R166+R178+R186+R213+R243+R267</f>
        <v>224.98215027999998</v>
      </c>
      <c r="S88" s="131"/>
      <c r="T88" s="133">
        <f>T89+T166+T178+T186+T213+T243+T267</f>
        <v>4442.9890999999998</v>
      </c>
      <c r="AR88" s="126" t="s">
        <v>82</v>
      </c>
      <c r="AT88" s="134" t="s">
        <v>73</v>
      </c>
      <c r="AU88" s="134" t="s">
        <v>74</v>
      </c>
      <c r="AY88" s="126" t="s">
        <v>123</v>
      </c>
      <c r="BK88" s="135">
        <f>BK89+BK166+BK178+BK186+BK213+BK243+BK267</f>
        <v>0</v>
      </c>
    </row>
    <row r="89" spans="2:65" s="10" customFormat="1" ht="22.8" customHeight="1">
      <c r="B89" s="125"/>
      <c r="D89" s="126" t="s">
        <v>73</v>
      </c>
      <c r="E89" s="136" t="s">
        <v>82</v>
      </c>
      <c r="F89" s="136" t="s">
        <v>124</v>
      </c>
      <c r="I89" s="128"/>
      <c r="J89" s="137">
        <f>BK89</f>
        <v>0</v>
      </c>
      <c r="L89" s="125"/>
      <c r="M89" s="130"/>
      <c r="N89" s="131"/>
      <c r="O89" s="131"/>
      <c r="P89" s="132">
        <f>SUM(P90:P165)</f>
        <v>0</v>
      </c>
      <c r="Q89" s="131"/>
      <c r="R89" s="132">
        <f>SUM(R90:R165)</f>
        <v>15.755191000000002</v>
      </c>
      <c r="S89" s="131"/>
      <c r="T89" s="133">
        <f>SUM(T90:T165)</f>
        <v>4248.0650999999998</v>
      </c>
      <c r="AR89" s="126" t="s">
        <v>82</v>
      </c>
      <c r="AT89" s="134" t="s">
        <v>73</v>
      </c>
      <c r="AU89" s="134" t="s">
        <v>82</v>
      </c>
      <c r="AY89" s="126" t="s">
        <v>123</v>
      </c>
      <c r="BK89" s="135">
        <f>SUM(BK90:BK165)</f>
        <v>0</v>
      </c>
    </row>
    <row r="90" spans="2:65" s="1" customFormat="1" ht="30.6" customHeight="1">
      <c r="B90" s="138"/>
      <c r="C90" s="139" t="s">
        <v>82</v>
      </c>
      <c r="D90" s="139" t="s">
        <v>126</v>
      </c>
      <c r="E90" s="140" t="s">
        <v>481</v>
      </c>
      <c r="F90" s="141" t="s">
        <v>482</v>
      </c>
      <c r="G90" s="142" t="s">
        <v>129</v>
      </c>
      <c r="H90" s="143">
        <v>3417.5949999999998</v>
      </c>
      <c r="I90" s="144"/>
      <c r="J90" s="145">
        <f>ROUND(I90*H90,2)</f>
        <v>0</v>
      </c>
      <c r="K90" s="141" t="s">
        <v>137</v>
      </c>
      <c r="L90" s="30"/>
      <c r="M90" s="146" t="s">
        <v>3</v>
      </c>
      <c r="N90" s="147" t="s">
        <v>45</v>
      </c>
      <c r="O90" s="49"/>
      <c r="P90" s="148">
        <f>O90*H90</f>
        <v>0</v>
      </c>
      <c r="Q90" s="148">
        <v>0</v>
      </c>
      <c r="R90" s="148">
        <f>Q90*H90</f>
        <v>0</v>
      </c>
      <c r="S90" s="148">
        <v>0.57999999999999996</v>
      </c>
      <c r="T90" s="149">
        <f>S90*H90</f>
        <v>1982.2050999999997</v>
      </c>
      <c r="AR90" s="16" t="s">
        <v>130</v>
      </c>
      <c r="AT90" s="16" t="s">
        <v>126</v>
      </c>
      <c r="AU90" s="16" t="s">
        <v>84</v>
      </c>
      <c r="AY90" s="16" t="s">
        <v>123</v>
      </c>
      <c r="BE90" s="150">
        <f>IF(N90="základní",J90,0)</f>
        <v>0</v>
      </c>
      <c r="BF90" s="150">
        <f>IF(N90="snížená",J90,0)</f>
        <v>0</v>
      </c>
      <c r="BG90" s="150">
        <f>IF(N90="zákl. přenesená",J90,0)</f>
        <v>0</v>
      </c>
      <c r="BH90" s="150">
        <f>IF(N90="sníž. přenesená",J90,0)</f>
        <v>0</v>
      </c>
      <c r="BI90" s="150">
        <f>IF(N90="nulová",J90,0)</f>
        <v>0</v>
      </c>
      <c r="BJ90" s="16" t="s">
        <v>82</v>
      </c>
      <c r="BK90" s="150">
        <f>ROUND(I90*H90,2)</f>
        <v>0</v>
      </c>
      <c r="BL90" s="16" t="s">
        <v>130</v>
      </c>
      <c r="BM90" s="16" t="s">
        <v>483</v>
      </c>
    </row>
    <row r="91" spans="2:65" s="11" customFormat="1" ht="10.199999999999999">
      <c r="B91" s="151"/>
      <c r="D91" s="152" t="s">
        <v>132</v>
      </c>
      <c r="E91" s="153" t="s">
        <v>3</v>
      </c>
      <c r="F91" s="154" t="s">
        <v>484</v>
      </c>
      <c r="H91" s="155">
        <v>3417.5949999999998</v>
      </c>
      <c r="I91" s="156"/>
      <c r="L91" s="151"/>
      <c r="M91" s="157"/>
      <c r="N91" s="158"/>
      <c r="O91" s="158"/>
      <c r="P91" s="158"/>
      <c r="Q91" s="158"/>
      <c r="R91" s="158"/>
      <c r="S91" s="158"/>
      <c r="T91" s="159"/>
      <c r="AT91" s="153" t="s">
        <v>132</v>
      </c>
      <c r="AU91" s="153" t="s">
        <v>84</v>
      </c>
      <c r="AV91" s="11" t="s">
        <v>84</v>
      </c>
      <c r="AW91" s="11" t="s">
        <v>35</v>
      </c>
      <c r="AX91" s="11" t="s">
        <v>74</v>
      </c>
      <c r="AY91" s="153" t="s">
        <v>123</v>
      </c>
    </row>
    <row r="92" spans="2:65" s="12" customFormat="1" ht="10.199999999999999">
      <c r="B92" s="160"/>
      <c r="D92" s="152" t="s">
        <v>132</v>
      </c>
      <c r="E92" s="161" t="s">
        <v>3</v>
      </c>
      <c r="F92" s="162" t="s">
        <v>134</v>
      </c>
      <c r="H92" s="163">
        <v>3417.5949999999998</v>
      </c>
      <c r="I92" s="164"/>
      <c r="L92" s="160"/>
      <c r="M92" s="165"/>
      <c r="N92" s="166"/>
      <c r="O92" s="166"/>
      <c r="P92" s="166"/>
      <c r="Q92" s="166"/>
      <c r="R92" s="166"/>
      <c r="S92" s="166"/>
      <c r="T92" s="167"/>
      <c r="AT92" s="161" t="s">
        <v>132</v>
      </c>
      <c r="AU92" s="161" t="s">
        <v>84</v>
      </c>
      <c r="AV92" s="12" t="s">
        <v>130</v>
      </c>
      <c r="AW92" s="12" t="s">
        <v>35</v>
      </c>
      <c r="AX92" s="12" t="s">
        <v>82</v>
      </c>
      <c r="AY92" s="161" t="s">
        <v>123</v>
      </c>
    </row>
    <row r="93" spans="2:65" s="1" customFormat="1" ht="14.4" customHeight="1">
      <c r="B93" s="138"/>
      <c r="C93" s="139" t="s">
        <v>485</v>
      </c>
      <c r="D93" s="139" t="s">
        <v>126</v>
      </c>
      <c r="E93" s="140" t="s">
        <v>127</v>
      </c>
      <c r="F93" s="141" t="s">
        <v>128</v>
      </c>
      <c r="G93" s="142" t="s">
        <v>129</v>
      </c>
      <c r="H93" s="143">
        <v>610</v>
      </c>
      <c r="I93" s="144"/>
      <c r="J93" s="145">
        <f>ROUND(I93*H93,2)</f>
        <v>0</v>
      </c>
      <c r="K93" s="141" t="s">
        <v>3</v>
      </c>
      <c r="L93" s="30"/>
      <c r="M93" s="146" t="s">
        <v>3</v>
      </c>
      <c r="N93" s="147" t="s">
        <v>45</v>
      </c>
      <c r="O93" s="49"/>
      <c r="P93" s="148">
        <f>O93*H93</f>
        <v>0</v>
      </c>
      <c r="Q93" s="148">
        <v>0</v>
      </c>
      <c r="R93" s="148">
        <f>Q93*H93</f>
        <v>0</v>
      </c>
      <c r="S93" s="148">
        <v>0.28999999999999998</v>
      </c>
      <c r="T93" s="149">
        <f>S93*H93</f>
        <v>176.89999999999998</v>
      </c>
      <c r="AR93" s="16" t="s">
        <v>130</v>
      </c>
      <c r="AT93" s="16" t="s">
        <v>126</v>
      </c>
      <c r="AU93" s="16" t="s">
        <v>84</v>
      </c>
      <c r="AY93" s="16" t="s">
        <v>123</v>
      </c>
      <c r="BE93" s="150">
        <f>IF(N93="základní",J93,0)</f>
        <v>0</v>
      </c>
      <c r="BF93" s="150">
        <f>IF(N93="snížená",J93,0)</f>
        <v>0</v>
      </c>
      <c r="BG93" s="150">
        <f>IF(N93="zákl. přenesená",J93,0)</f>
        <v>0</v>
      </c>
      <c r="BH93" s="150">
        <f>IF(N93="sníž. přenesená",J93,0)</f>
        <v>0</v>
      </c>
      <c r="BI93" s="150">
        <f>IF(N93="nulová",J93,0)</f>
        <v>0</v>
      </c>
      <c r="BJ93" s="16" t="s">
        <v>82</v>
      </c>
      <c r="BK93" s="150">
        <f>ROUND(I93*H93,2)</f>
        <v>0</v>
      </c>
      <c r="BL93" s="16" t="s">
        <v>130</v>
      </c>
      <c r="BM93" s="16" t="s">
        <v>486</v>
      </c>
    </row>
    <row r="94" spans="2:65" s="11" customFormat="1" ht="10.199999999999999">
      <c r="B94" s="151"/>
      <c r="D94" s="152" t="s">
        <v>132</v>
      </c>
      <c r="E94" s="153" t="s">
        <v>3</v>
      </c>
      <c r="F94" s="154" t="s">
        <v>487</v>
      </c>
      <c r="H94" s="155">
        <v>610</v>
      </c>
      <c r="I94" s="156"/>
      <c r="L94" s="151"/>
      <c r="M94" s="157"/>
      <c r="N94" s="158"/>
      <c r="O94" s="158"/>
      <c r="P94" s="158"/>
      <c r="Q94" s="158"/>
      <c r="R94" s="158"/>
      <c r="S94" s="158"/>
      <c r="T94" s="159"/>
      <c r="AT94" s="153" t="s">
        <v>132</v>
      </c>
      <c r="AU94" s="153" t="s">
        <v>84</v>
      </c>
      <c r="AV94" s="11" t="s">
        <v>84</v>
      </c>
      <c r="AW94" s="11" t="s">
        <v>35</v>
      </c>
      <c r="AX94" s="11" t="s">
        <v>74</v>
      </c>
      <c r="AY94" s="153" t="s">
        <v>123</v>
      </c>
    </row>
    <row r="95" spans="2:65" s="12" customFormat="1" ht="10.199999999999999">
      <c r="B95" s="160"/>
      <c r="D95" s="152" t="s">
        <v>132</v>
      </c>
      <c r="E95" s="161" t="s">
        <v>3</v>
      </c>
      <c r="F95" s="162" t="s">
        <v>134</v>
      </c>
      <c r="H95" s="163">
        <v>610</v>
      </c>
      <c r="I95" s="164"/>
      <c r="L95" s="160"/>
      <c r="M95" s="165"/>
      <c r="N95" s="166"/>
      <c r="O95" s="166"/>
      <c r="P95" s="166"/>
      <c r="Q95" s="166"/>
      <c r="R95" s="166"/>
      <c r="S95" s="166"/>
      <c r="T95" s="167"/>
      <c r="AT95" s="161" t="s">
        <v>132</v>
      </c>
      <c r="AU95" s="161" t="s">
        <v>84</v>
      </c>
      <c r="AV95" s="12" t="s">
        <v>130</v>
      </c>
      <c r="AW95" s="12" t="s">
        <v>35</v>
      </c>
      <c r="AX95" s="12" t="s">
        <v>82</v>
      </c>
      <c r="AY95" s="161" t="s">
        <v>123</v>
      </c>
    </row>
    <row r="96" spans="2:65" s="1" customFormat="1" ht="20.399999999999999" customHeight="1">
      <c r="B96" s="138"/>
      <c r="C96" s="139" t="s">
        <v>84</v>
      </c>
      <c r="D96" s="139" t="s">
        <v>126</v>
      </c>
      <c r="E96" s="140" t="s">
        <v>488</v>
      </c>
      <c r="F96" s="141" t="s">
        <v>489</v>
      </c>
      <c r="G96" s="142" t="s">
        <v>129</v>
      </c>
      <c r="H96" s="143">
        <v>2720</v>
      </c>
      <c r="I96" s="144"/>
      <c r="J96" s="145">
        <f>ROUND(I96*H96,2)</f>
        <v>0</v>
      </c>
      <c r="K96" s="141" t="s">
        <v>137</v>
      </c>
      <c r="L96" s="30"/>
      <c r="M96" s="146" t="s">
        <v>3</v>
      </c>
      <c r="N96" s="147" t="s">
        <v>45</v>
      </c>
      <c r="O96" s="49"/>
      <c r="P96" s="148">
        <f>O96*H96</f>
        <v>0</v>
      </c>
      <c r="Q96" s="148">
        <v>3.3E-4</v>
      </c>
      <c r="R96" s="148">
        <f>Q96*H96</f>
        <v>0.89759999999999995</v>
      </c>
      <c r="S96" s="148">
        <v>0.76800000000000002</v>
      </c>
      <c r="T96" s="149">
        <f>S96*H96</f>
        <v>2088.96</v>
      </c>
      <c r="AR96" s="16" t="s">
        <v>130</v>
      </c>
      <c r="AT96" s="16" t="s">
        <v>126</v>
      </c>
      <c r="AU96" s="16" t="s">
        <v>84</v>
      </c>
      <c r="AY96" s="16" t="s">
        <v>123</v>
      </c>
      <c r="BE96" s="150">
        <f>IF(N96="základní",J96,0)</f>
        <v>0</v>
      </c>
      <c r="BF96" s="150">
        <f>IF(N96="snížená",J96,0)</f>
        <v>0</v>
      </c>
      <c r="BG96" s="150">
        <f>IF(N96="zákl. přenesená",J96,0)</f>
        <v>0</v>
      </c>
      <c r="BH96" s="150">
        <f>IF(N96="sníž. přenesená",J96,0)</f>
        <v>0</v>
      </c>
      <c r="BI96" s="150">
        <f>IF(N96="nulová",J96,0)</f>
        <v>0</v>
      </c>
      <c r="BJ96" s="16" t="s">
        <v>82</v>
      </c>
      <c r="BK96" s="150">
        <f>ROUND(I96*H96,2)</f>
        <v>0</v>
      </c>
      <c r="BL96" s="16" t="s">
        <v>130</v>
      </c>
      <c r="BM96" s="16" t="s">
        <v>490</v>
      </c>
    </row>
    <row r="97" spans="2:65" s="13" customFormat="1" ht="10.199999999999999">
      <c r="B97" s="178"/>
      <c r="D97" s="152" t="s">
        <v>132</v>
      </c>
      <c r="E97" s="179" t="s">
        <v>3</v>
      </c>
      <c r="F97" s="180" t="s">
        <v>491</v>
      </c>
      <c r="H97" s="179" t="s">
        <v>3</v>
      </c>
      <c r="I97" s="181"/>
      <c r="L97" s="178"/>
      <c r="M97" s="182"/>
      <c r="N97" s="183"/>
      <c r="O97" s="183"/>
      <c r="P97" s="183"/>
      <c r="Q97" s="183"/>
      <c r="R97" s="183"/>
      <c r="S97" s="183"/>
      <c r="T97" s="184"/>
      <c r="AT97" s="179" t="s">
        <v>132</v>
      </c>
      <c r="AU97" s="179" t="s">
        <v>84</v>
      </c>
      <c r="AV97" s="13" t="s">
        <v>82</v>
      </c>
      <c r="AW97" s="13" t="s">
        <v>35</v>
      </c>
      <c r="AX97" s="13" t="s">
        <v>74</v>
      </c>
      <c r="AY97" s="179" t="s">
        <v>123</v>
      </c>
    </row>
    <row r="98" spans="2:65" s="11" customFormat="1" ht="10.199999999999999">
      <c r="B98" s="151"/>
      <c r="D98" s="152" t="s">
        <v>132</v>
      </c>
      <c r="E98" s="153" t="s">
        <v>3</v>
      </c>
      <c r="F98" s="154" t="s">
        <v>492</v>
      </c>
      <c r="H98" s="155">
        <v>2720</v>
      </c>
      <c r="I98" s="156"/>
      <c r="L98" s="151"/>
      <c r="M98" s="157"/>
      <c r="N98" s="158"/>
      <c r="O98" s="158"/>
      <c r="P98" s="158"/>
      <c r="Q98" s="158"/>
      <c r="R98" s="158"/>
      <c r="S98" s="158"/>
      <c r="T98" s="159"/>
      <c r="AT98" s="153" t="s">
        <v>132</v>
      </c>
      <c r="AU98" s="153" t="s">
        <v>84</v>
      </c>
      <c r="AV98" s="11" t="s">
        <v>84</v>
      </c>
      <c r="AW98" s="11" t="s">
        <v>35</v>
      </c>
      <c r="AX98" s="11" t="s">
        <v>74</v>
      </c>
      <c r="AY98" s="153" t="s">
        <v>123</v>
      </c>
    </row>
    <row r="99" spans="2:65" s="12" customFormat="1" ht="10.199999999999999">
      <c r="B99" s="160"/>
      <c r="D99" s="152" t="s">
        <v>132</v>
      </c>
      <c r="E99" s="161" t="s">
        <v>3</v>
      </c>
      <c r="F99" s="162" t="s">
        <v>134</v>
      </c>
      <c r="H99" s="163">
        <v>2720</v>
      </c>
      <c r="I99" s="164"/>
      <c r="L99" s="160"/>
      <c r="M99" s="165"/>
      <c r="N99" s="166"/>
      <c r="O99" s="166"/>
      <c r="P99" s="166"/>
      <c r="Q99" s="166"/>
      <c r="R99" s="166"/>
      <c r="S99" s="166"/>
      <c r="T99" s="167"/>
      <c r="AT99" s="161" t="s">
        <v>132</v>
      </c>
      <c r="AU99" s="161" t="s">
        <v>84</v>
      </c>
      <c r="AV99" s="12" t="s">
        <v>130</v>
      </c>
      <c r="AW99" s="12" t="s">
        <v>35</v>
      </c>
      <c r="AX99" s="12" t="s">
        <v>82</v>
      </c>
      <c r="AY99" s="161" t="s">
        <v>123</v>
      </c>
    </row>
    <row r="100" spans="2:65" s="1" customFormat="1" ht="20.399999999999999" customHeight="1">
      <c r="B100" s="138"/>
      <c r="C100" s="139" t="s">
        <v>266</v>
      </c>
      <c r="D100" s="139" t="s">
        <v>126</v>
      </c>
      <c r="E100" s="140" t="s">
        <v>141</v>
      </c>
      <c r="F100" s="141" t="s">
        <v>142</v>
      </c>
      <c r="G100" s="142" t="s">
        <v>143</v>
      </c>
      <c r="H100" s="143">
        <v>250</v>
      </c>
      <c r="I100" s="144"/>
      <c r="J100" s="145">
        <f>ROUND(I100*H100,2)</f>
        <v>0</v>
      </c>
      <c r="K100" s="141" t="s">
        <v>137</v>
      </c>
      <c r="L100" s="30"/>
      <c r="M100" s="146" t="s">
        <v>3</v>
      </c>
      <c r="N100" s="147" t="s">
        <v>45</v>
      </c>
      <c r="O100" s="49"/>
      <c r="P100" s="148">
        <f>O100*H100</f>
        <v>0</v>
      </c>
      <c r="Q100" s="148">
        <v>0</v>
      </c>
      <c r="R100" s="148">
        <f>Q100*H100</f>
        <v>0</v>
      </c>
      <c r="S100" s="148">
        <v>0</v>
      </c>
      <c r="T100" s="149">
        <f>S100*H100</f>
        <v>0</v>
      </c>
      <c r="AR100" s="16" t="s">
        <v>130</v>
      </c>
      <c r="AT100" s="16" t="s">
        <v>126</v>
      </c>
      <c r="AU100" s="16" t="s">
        <v>84</v>
      </c>
      <c r="AY100" s="16" t="s">
        <v>123</v>
      </c>
      <c r="BE100" s="150">
        <f>IF(N100="základní",J100,0)</f>
        <v>0</v>
      </c>
      <c r="BF100" s="150">
        <f>IF(N100="snížená",J100,0)</f>
        <v>0</v>
      </c>
      <c r="BG100" s="150">
        <f>IF(N100="zákl. přenesená",J100,0)</f>
        <v>0</v>
      </c>
      <c r="BH100" s="150">
        <f>IF(N100="sníž. přenesená",J100,0)</f>
        <v>0</v>
      </c>
      <c r="BI100" s="150">
        <f>IF(N100="nulová",J100,0)</f>
        <v>0</v>
      </c>
      <c r="BJ100" s="16" t="s">
        <v>82</v>
      </c>
      <c r="BK100" s="150">
        <f>ROUND(I100*H100,2)</f>
        <v>0</v>
      </c>
      <c r="BL100" s="16" t="s">
        <v>130</v>
      </c>
      <c r="BM100" s="16" t="s">
        <v>493</v>
      </c>
    </row>
    <row r="101" spans="2:65" s="1" customFormat="1" ht="20.399999999999999" customHeight="1">
      <c r="B101" s="138"/>
      <c r="C101" s="139" t="s">
        <v>262</v>
      </c>
      <c r="D101" s="139" t="s">
        <v>126</v>
      </c>
      <c r="E101" s="140" t="s">
        <v>146</v>
      </c>
      <c r="F101" s="141" t="s">
        <v>147</v>
      </c>
      <c r="G101" s="142" t="s">
        <v>148</v>
      </c>
      <c r="H101" s="143">
        <v>35</v>
      </c>
      <c r="I101" s="144"/>
      <c r="J101" s="145">
        <f>ROUND(I101*H101,2)</f>
        <v>0</v>
      </c>
      <c r="K101" s="141" t="s">
        <v>137</v>
      </c>
      <c r="L101" s="30"/>
      <c r="M101" s="146" t="s">
        <v>3</v>
      </c>
      <c r="N101" s="147" t="s">
        <v>45</v>
      </c>
      <c r="O101" s="49"/>
      <c r="P101" s="148">
        <f>O101*H101</f>
        <v>0</v>
      </c>
      <c r="Q101" s="148">
        <v>0</v>
      </c>
      <c r="R101" s="148">
        <f>Q101*H101</f>
        <v>0</v>
      </c>
      <c r="S101" s="148">
        <v>0</v>
      </c>
      <c r="T101" s="149">
        <f>S101*H101</f>
        <v>0</v>
      </c>
      <c r="AR101" s="16" t="s">
        <v>130</v>
      </c>
      <c r="AT101" s="16" t="s">
        <v>126</v>
      </c>
      <c r="AU101" s="16" t="s">
        <v>84</v>
      </c>
      <c r="AY101" s="16" t="s">
        <v>123</v>
      </c>
      <c r="BE101" s="150">
        <f>IF(N101="základní",J101,0)</f>
        <v>0</v>
      </c>
      <c r="BF101" s="150">
        <f>IF(N101="snížená",J101,0)</f>
        <v>0</v>
      </c>
      <c r="BG101" s="150">
        <f>IF(N101="zákl. přenesená",J101,0)</f>
        <v>0</v>
      </c>
      <c r="BH101" s="150">
        <f>IF(N101="sníž. přenesená",J101,0)</f>
        <v>0</v>
      </c>
      <c r="BI101" s="150">
        <f>IF(N101="nulová",J101,0)</f>
        <v>0</v>
      </c>
      <c r="BJ101" s="16" t="s">
        <v>82</v>
      </c>
      <c r="BK101" s="150">
        <f>ROUND(I101*H101,2)</f>
        <v>0</v>
      </c>
      <c r="BL101" s="16" t="s">
        <v>130</v>
      </c>
      <c r="BM101" s="16" t="s">
        <v>494</v>
      </c>
    </row>
    <row r="102" spans="2:65" s="1" customFormat="1" ht="20.399999999999999" customHeight="1">
      <c r="B102" s="138"/>
      <c r="C102" s="139" t="s">
        <v>184</v>
      </c>
      <c r="D102" s="139" t="s">
        <v>126</v>
      </c>
      <c r="E102" s="140" t="s">
        <v>495</v>
      </c>
      <c r="F102" s="141" t="s">
        <v>496</v>
      </c>
      <c r="G102" s="142" t="s">
        <v>153</v>
      </c>
      <c r="H102" s="143">
        <v>227.56200000000001</v>
      </c>
      <c r="I102" s="144"/>
      <c r="J102" s="145">
        <f>ROUND(I102*H102,2)</f>
        <v>0</v>
      </c>
      <c r="K102" s="141" t="s">
        <v>137</v>
      </c>
      <c r="L102" s="30"/>
      <c r="M102" s="146" t="s">
        <v>3</v>
      </c>
      <c r="N102" s="147" t="s">
        <v>45</v>
      </c>
      <c r="O102" s="49"/>
      <c r="P102" s="148">
        <f>O102*H102</f>
        <v>0</v>
      </c>
      <c r="Q102" s="148">
        <v>0</v>
      </c>
      <c r="R102" s="148">
        <f>Q102*H102</f>
        <v>0</v>
      </c>
      <c r="S102" s="148">
        <v>0</v>
      </c>
      <c r="T102" s="149">
        <f>S102*H102</f>
        <v>0</v>
      </c>
      <c r="AR102" s="16" t="s">
        <v>130</v>
      </c>
      <c r="AT102" s="16" t="s">
        <v>126</v>
      </c>
      <c r="AU102" s="16" t="s">
        <v>84</v>
      </c>
      <c r="AY102" s="16" t="s">
        <v>123</v>
      </c>
      <c r="BE102" s="150">
        <f>IF(N102="základní",J102,0)</f>
        <v>0</v>
      </c>
      <c r="BF102" s="150">
        <f>IF(N102="snížená",J102,0)</f>
        <v>0</v>
      </c>
      <c r="BG102" s="150">
        <f>IF(N102="zákl. přenesená",J102,0)</f>
        <v>0</v>
      </c>
      <c r="BH102" s="150">
        <f>IF(N102="sníž. přenesená",J102,0)</f>
        <v>0</v>
      </c>
      <c r="BI102" s="150">
        <f>IF(N102="nulová",J102,0)</f>
        <v>0</v>
      </c>
      <c r="BJ102" s="16" t="s">
        <v>82</v>
      </c>
      <c r="BK102" s="150">
        <f>ROUND(I102*H102,2)</f>
        <v>0</v>
      </c>
      <c r="BL102" s="16" t="s">
        <v>130</v>
      </c>
      <c r="BM102" s="16" t="s">
        <v>497</v>
      </c>
    </row>
    <row r="103" spans="2:65" s="13" customFormat="1" ht="10.199999999999999">
      <c r="B103" s="178"/>
      <c r="D103" s="152" t="s">
        <v>132</v>
      </c>
      <c r="E103" s="179" t="s">
        <v>3</v>
      </c>
      <c r="F103" s="180" t="s">
        <v>498</v>
      </c>
      <c r="H103" s="179" t="s">
        <v>3</v>
      </c>
      <c r="I103" s="181"/>
      <c r="L103" s="178"/>
      <c r="M103" s="182"/>
      <c r="N103" s="183"/>
      <c r="O103" s="183"/>
      <c r="P103" s="183"/>
      <c r="Q103" s="183"/>
      <c r="R103" s="183"/>
      <c r="S103" s="183"/>
      <c r="T103" s="184"/>
      <c r="AT103" s="179" t="s">
        <v>132</v>
      </c>
      <c r="AU103" s="179" t="s">
        <v>84</v>
      </c>
      <c r="AV103" s="13" t="s">
        <v>82</v>
      </c>
      <c r="AW103" s="13" t="s">
        <v>35</v>
      </c>
      <c r="AX103" s="13" t="s">
        <v>74</v>
      </c>
      <c r="AY103" s="179" t="s">
        <v>123</v>
      </c>
    </row>
    <row r="104" spans="2:65" s="11" customFormat="1" ht="10.199999999999999">
      <c r="B104" s="151"/>
      <c r="D104" s="152" t="s">
        <v>132</v>
      </c>
      <c r="E104" s="153" t="s">
        <v>3</v>
      </c>
      <c r="F104" s="154" t="s">
        <v>499</v>
      </c>
      <c r="H104" s="155">
        <v>31.5</v>
      </c>
      <c r="I104" s="156"/>
      <c r="L104" s="151"/>
      <c r="M104" s="157"/>
      <c r="N104" s="158"/>
      <c r="O104" s="158"/>
      <c r="P104" s="158"/>
      <c r="Q104" s="158"/>
      <c r="R104" s="158"/>
      <c r="S104" s="158"/>
      <c r="T104" s="159"/>
      <c r="AT104" s="153" t="s">
        <v>132</v>
      </c>
      <c r="AU104" s="153" t="s">
        <v>84</v>
      </c>
      <c r="AV104" s="11" t="s">
        <v>84</v>
      </c>
      <c r="AW104" s="11" t="s">
        <v>35</v>
      </c>
      <c r="AX104" s="11" t="s">
        <v>74</v>
      </c>
      <c r="AY104" s="153" t="s">
        <v>123</v>
      </c>
    </row>
    <row r="105" spans="2:65" s="13" customFormat="1" ht="10.199999999999999">
      <c r="B105" s="178"/>
      <c r="D105" s="152" t="s">
        <v>132</v>
      </c>
      <c r="E105" s="179" t="s">
        <v>3</v>
      </c>
      <c r="F105" s="180" t="s">
        <v>500</v>
      </c>
      <c r="H105" s="179" t="s">
        <v>3</v>
      </c>
      <c r="I105" s="181"/>
      <c r="L105" s="178"/>
      <c r="M105" s="182"/>
      <c r="N105" s="183"/>
      <c r="O105" s="183"/>
      <c r="P105" s="183"/>
      <c r="Q105" s="183"/>
      <c r="R105" s="183"/>
      <c r="S105" s="183"/>
      <c r="T105" s="184"/>
      <c r="AT105" s="179" t="s">
        <v>132</v>
      </c>
      <c r="AU105" s="179" t="s">
        <v>84</v>
      </c>
      <c r="AV105" s="13" t="s">
        <v>82</v>
      </c>
      <c r="AW105" s="13" t="s">
        <v>35</v>
      </c>
      <c r="AX105" s="13" t="s">
        <v>74</v>
      </c>
      <c r="AY105" s="179" t="s">
        <v>123</v>
      </c>
    </row>
    <row r="106" spans="2:65" s="11" customFormat="1" ht="10.199999999999999">
      <c r="B106" s="151"/>
      <c r="D106" s="152" t="s">
        <v>132</v>
      </c>
      <c r="E106" s="153" t="s">
        <v>3</v>
      </c>
      <c r="F106" s="154" t="s">
        <v>501</v>
      </c>
      <c r="H106" s="155">
        <v>196.06200000000001</v>
      </c>
      <c r="I106" s="156"/>
      <c r="L106" s="151"/>
      <c r="M106" s="157"/>
      <c r="N106" s="158"/>
      <c r="O106" s="158"/>
      <c r="P106" s="158"/>
      <c r="Q106" s="158"/>
      <c r="R106" s="158"/>
      <c r="S106" s="158"/>
      <c r="T106" s="159"/>
      <c r="AT106" s="153" t="s">
        <v>132</v>
      </c>
      <c r="AU106" s="153" t="s">
        <v>84</v>
      </c>
      <c r="AV106" s="11" t="s">
        <v>84</v>
      </c>
      <c r="AW106" s="11" t="s">
        <v>35</v>
      </c>
      <c r="AX106" s="11" t="s">
        <v>74</v>
      </c>
      <c r="AY106" s="153" t="s">
        <v>123</v>
      </c>
    </row>
    <row r="107" spans="2:65" s="12" customFormat="1" ht="10.199999999999999">
      <c r="B107" s="160"/>
      <c r="D107" s="152" t="s">
        <v>132</v>
      </c>
      <c r="E107" s="161" t="s">
        <v>3</v>
      </c>
      <c r="F107" s="162" t="s">
        <v>134</v>
      </c>
      <c r="H107" s="163">
        <v>227.56200000000001</v>
      </c>
      <c r="I107" s="164"/>
      <c r="L107" s="160"/>
      <c r="M107" s="165"/>
      <c r="N107" s="166"/>
      <c r="O107" s="166"/>
      <c r="P107" s="166"/>
      <c r="Q107" s="166"/>
      <c r="R107" s="166"/>
      <c r="S107" s="166"/>
      <c r="T107" s="167"/>
      <c r="AT107" s="161" t="s">
        <v>132</v>
      </c>
      <c r="AU107" s="161" t="s">
        <v>84</v>
      </c>
      <c r="AV107" s="12" t="s">
        <v>130</v>
      </c>
      <c r="AW107" s="12" t="s">
        <v>35</v>
      </c>
      <c r="AX107" s="12" t="s">
        <v>82</v>
      </c>
      <c r="AY107" s="161" t="s">
        <v>123</v>
      </c>
    </row>
    <row r="108" spans="2:65" s="1" customFormat="1" ht="20.399999999999999" customHeight="1">
      <c r="B108" s="138"/>
      <c r="C108" s="139" t="s">
        <v>130</v>
      </c>
      <c r="D108" s="139" t="s">
        <v>126</v>
      </c>
      <c r="E108" s="140" t="s">
        <v>502</v>
      </c>
      <c r="F108" s="141" t="s">
        <v>503</v>
      </c>
      <c r="G108" s="142" t="s">
        <v>153</v>
      </c>
      <c r="H108" s="143">
        <v>68.269000000000005</v>
      </c>
      <c r="I108" s="144"/>
      <c r="J108" s="145">
        <f>ROUND(I108*H108,2)</f>
        <v>0</v>
      </c>
      <c r="K108" s="141" t="s">
        <v>137</v>
      </c>
      <c r="L108" s="30"/>
      <c r="M108" s="146" t="s">
        <v>3</v>
      </c>
      <c r="N108" s="147" t="s">
        <v>45</v>
      </c>
      <c r="O108" s="49"/>
      <c r="P108" s="148">
        <f>O108*H108</f>
        <v>0</v>
      </c>
      <c r="Q108" s="148">
        <v>0</v>
      </c>
      <c r="R108" s="148">
        <f>Q108*H108</f>
        <v>0</v>
      </c>
      <c r="S108" s="148">
        <v>0</v>
      </c>
      <c r="T108" s="149">
        <f>S108*H108</f>
        <v>0</v>
      </c>
      <c r="AR108" s="16" t="s">
        <v>130</v>
      </c>
      <c r="AT108" s="16" t="s">
        <v>126</v>
      </c>
      <c r="AU108" s="16" t="s">
        <v>84</v>
      </c>
      <c r="AY108" s="16" t="s">
        <v>123</v>
      </c>
      <c r="BE108" s="150">
        <f>IF(N108="základní",J108,0)</f>
        <v>0</v>
      </c>
      <c r="BF108" s="150">
        <f>IF(N108="snížená",J108,0)</f>
        <v>0</v>
      </c>
      <c r="BG108" s="150">
        <f>IF(N108="zákl. přenesená",J108,0)</f>
        <v>0</v>
      </c>
      <c r="BH108" s="150">
        <f>IF(N108="sníž. přenesená",J108,0)</f>
        <v>0</v>
      </c>
      <c r="BI108" s="150">
        <f>IF(N108="nulová",J108,0)</f>
        <v>0</v>
      </c>
      <c r="BJ108" s="16" t="s">
        <v>82</v>
      </c>
      <c r="BK108" s="150">
        <f>ROUND(I108*H108,2)</f>
        <v>0</v>
      </c>
      <c r="BL108" s="16" t="s">
        <v>130</v>
      </c>
      <c r="BM108" s="16" t="s">
        <v>504</v>
      </c>
    </row>
    <row r="109" spans="2:65" s="11" customFormat="1" ht="10.199999999999999">
      <c r="B109" s="151"/>
      <c r="D109" s="152" t="s">
        <v>132</v>
      </c>
      <c r="E109" s="153" t="s">
        <v>3</v>
      </c>
      <c r="F109" s="154" t="s">
        <v>505</v>
      </c>
      <c r="H109" s="155">
        <v>68.269000000000005</v>
      </c>
      <c r="I109" s="156"/>
      <c r="L109" s="151"/>
      <c r="M109" s="157"/>
      <c r="N109" s="158"/>
      <c r="O109" s="158"/>
      <c r="P109" s="158"/>
      <c r="Q109" s="158"/>
      <c r="R109" s="158"/>
      <c r="S109" s="158"/>
      <c r="T109" s="159"/>
      <c r="AT109" s="153" t="s">
        <v>132</v>
      </c>
      <c r="AU109" s="153" t="s">
        <v>84</v>
      </c>
      <c r="AV109" s="11" t="s">
        <v>84</v>
      </c>
      <c r="AW109" s="11" t="s">
        <v>35</v>
      </c>
      <c r="AX109" s="11" t="s">
        <v>74</v>
      </c>
      <c r="AY109" s="153" t="s">
        <v>123</v>
      </c>
    </row>
    <row r="110" spans="2:65" s="12" customFormat="1" ht="10.199999999999999">
      <c r="B110" s="160"/>
      <c r="D110" s="152" t="s">
        <v>132</v>
      </c>
      <c r="E110" s="161" t="s">
        <v>3</v>
      </c>
      <c r="F110" s="162" t="s">
        <v>134</v>
      </c>
      <c r="H110" s="163">
        <v>68.269000000000005</v>
      </c>
      <c r="I110" s="164"/>
      <c r="L110" s="160"/>
      <c r="M110" s="165"/>
      <c r="N110" s="166"/>
      <c r="O110" s="166"/>
      <c r="P110" s="166"/>
      <c r="Q110" s="166"/>
      <c r="R110" s="166"/>
      <c r="S110" s="166"/>
      <c r="T110" s="167"/>
      <c r="AT110" s="161" t="s">
        <v>132</v>
      </c>
      <c r="AU110" s="161" t="s">
        <v>84</v>
      </c>
      <c r="AV110" s="12" t="s">
        <v>130</v>
      </c>
      <c r="AW110" s="12" t="s">
        <v>35</v>
      </c>
      <c r="AX110" s="12" t="s">
        <v>82</v>
      </c>
      <c r="AY110" s="161" t="s">
        <v>123</v>
      </c>
    </row>
    <row r="111" spans="2:65" s="1" customFormat="1" ht="14.4" customHeight="1">
      <c r="B111" s="138"/>
      <c r="C111" s="139" t="s">
        <v>469</v>
      </c>
      <c r="D111" s="139" t="s">
        <v>126</v>
      </c>
      <c r="E111" s="140" t="s">
        <v>151</v>
      </c>
      <c r="F111" s="141" t="s">
        <v>152</v>
      </c>
      <c r="G111" s="142" t="s">
        <v>153</v>
      </c>
      <c r="H111" s="143">
        <v>287.95499999999998</v>
      </c>
      <c r="I111" s="144"/>
      <c r="J111" s="145">
        <f>ROUND(I111*H111,2)</f>
        <v>0</v>
      </c>
      <c r="K111" s="141" t="s">
        <v>3</v>
      </c>
      <c r="L111" s="30"/>
      <c r="M111" s="146" t="s">
        <v>3</v>
      </c>
      <c r="N111" s="147" t="s">
        <v>45</v>
      </c>
      <c r="O111" s="49"/>
      <c r="P111" s="148">
        <f>O111*H111</f>
        <v>0</v>
      </c>
      <c r="Q111" s="148">
        <v>0</v>
      </c>
      <c r="R111" s="148">
        <f>Q111*H111</f>
        <v>0</v>
      </c>
      <c r="S111" s="148">
        <v>0</v>
      </c>
      <c r="T111" s="149">
        <f>S111*H111</f>
        <v>0</v>
      </c>
      <c r="AR111" s="16" t="s">
        <v>130</v>
      </c>
      <c r="AT111" s="16" t="s">
        <v>126</v>
      </c>
      <c r="AU111" s="16" t="s">
        <v>84</v>
      </c>
      <c r="AY111" s="16" t="s">
        <v>123</v>
      </c>
      <c r="BE111" s="150">
        <f>IF(N111="základní",J111,0)</f>
        <v>0</v>
      </c>
      <c r="BF111" s="150">
        <f>IF(N111="snížená",J111,0)</f>
        <v>0</v>
      </c>
      <c r="BG111" s="150">
        <f>IF(N111="zákl. přenesená",J111,0)</f>
        <v>0</v>
      </c>
      <c r="BH111" s="150">
        <f>IF(N111="sníž. přenesená",J111,0)</f>
        <v>0</v>
      </c>
      <c r="BI111" s="150">
        <f>IF(N111="nulová",J111,0)</f>
        <v>0</v>
      </c>
      <c r="BJ111" s="16" t="s">
        <v>82</v>
      </c>
      <c r="BK111" s="150">
        <f>ROUND(I111*H111,2)</f>
        <v>0</v>
      </c>
      <c r="BL111" s="16" t="s">
        <v>130</v>
      </c>
      <c r="BM111" s="16" t="s">
        <v>506</v>
      </c>
    </row>
    <row r="112" spans="2:65" s="11" customFormat="1" ht="10.199999999999999">
      <c r="B112" s="151"/>
      <c r="D112" s="152" t="s">
        <v>132</v>
      </c>
      <c r="E112" s="153" t="s">
        <v>3</v>
      </c>
      <c r="F112" s="154" t="s">
        <v>507</v>
      </c>
      <c r="H112" s="155">
        <v>287.95499999999998</v>
      </c>
      <c r="I112" s="156"/>
      <c r="L112" s="151"/>
      <c r="M112" s="157"/>
      <c r="N112" s="158"/>
      <c r="O112" s="158"/>
      <c r="P112" s="158"/>
      <c r="Q112" s="158"/>
      <c r="R112" s="158"/>
      <c r="S112" s="158"/>
      <c r="T112" s="159"/>
      <c r="AT112" s="153" t="s">
        <v>132</v>
      </c>
      <c r="AU112" s="153" t="s">
        <v>84</v>
      </c>
      <c r="AV112" s="11" t="s">
        <v>84</v>
      </c>
      <c r="AW112" s="11" t="s">
        <v>35</v>
      </c>
      <c r="AX112" s="11" t="s">
        <v>74</v>
      </c>
      <c r="AY112" s="153" t="s">
        <v>123</v>
      </c>
    </row>
    <row r="113" spans="2:65" s="12" customFormat="1" ht="10.199999999999999">
      <c r="B113" s="160"/>
      <c r="D113" s="152" t="s">
        <v>132</v>
      </c>
      <c r="E113" s="161" t="s">
        <v>3</v>
      </c>
      <c r="F113" s="162" t="s">
        <v>134</v>
      </c>
      <c r="H113" s="163">
        <v>287.95499999999998</v>
      </c>
      <c r="I113" s="164"/>
      <c r="L113" s="160"/>
      <c r="M113" s="165"/>
      <c r="N113" s="166"/>
      <c r="O113" s="166"/>
      <c r="P113" s="166"/>
      <c r="Q113" s="166"/>
      <c r="R113" s="166"/>
      <c r="S113" s="166"/>
      <c r="T113" s="167"/>
      <c r="AT113" s="161" t="s">
        <v>132</v>
      </c>
      <c r="AU113" s="161" t="s">
        <v>84</v>
      </c>
      <c r="AV113" s="12" t="s">
        <v>130</v>
      </c>
      <c r="AW113" s="12" t="s">
        <v>35</v>
      </c>
      <c r="AX113" s="12" t="s">
        <v>82</v>
      </c>
      <c r="AY113" s="161" t="s">
        <v>123</v>
      </c>
    </row>
    <row r="114" spans="2:65" s="1" customFormat="1" ht="20.399999999999999" customHeight="1">
      <c r="B114" s="138"/>
      <c r="C114" s="139" t="s">
        <v>217</v>
      </c>
      <c r="D114" s="139" t="s">
        <v>126</v>
      </c>
      <c r="E114" s="140" t="s">
        <v>508</v>
      </c>
      <c r="F114" s="141" t="s">
        <v>509</v>
      </c>
      <c r="G114" s="142" t="s">
        <v>153</v>
      </c>
      <c r="H114" s="143">
        <v>7.4</v>
      </c>
      <c r="I114" s="144"/>
      <c r="J114" s="145">
        <f>ROUND(I114*H114,2)</f>
        <v>0</v>
      </c>
      <c r="K114" s="141" t="s">
        <v>137</v>
      </c>
      <c r="L114" s="30"/>
      <c r="M114" s="146" t="s">
        <v>3</v>
      </c>
      <c r="N114" s="147" t="s">
        <v>45</v>
      </c>
      <c r="O114" s="49"/>
      <c r="P114" s="148">
        <f>O114*H114</f>
        <v>0</v>
      </c>
      <c r="Q114" s="148">
        <v>0</v>
      </c>
      <c r="R114" s="148">
        <f>Q114*H114</f>
        <v>0</v>
      </c>
      <c r="S114" s="148">
        <v>0</v>
      </c>
      <c r="T114" s="149">
        <f>S114*H114</f>
        <v>0</v>
      </c>
      <c r="AR114" s="16" t="s">
        <v>130</v>
      </c>
      <c r="AT114" s="16" t="s">
        <v>126</v>
      </c>
      <c r="AU114" s="16" t="s">
        <v>84</v>
      </c>
      <c r="AY114" s="16" t="s">
        <v>123</v>
      </c>
      <c r="BE114" s="150">
        <f>IF(N114="základní",J114,0)</f>
        <v>0</v>
      </c>
      <c r="BF114" s="150">
        <f>IF(N114="snížená",J114,0)</f>
        <v>0</v>
      </c>
      <c r="BG114" s="150">
        <f>IF(N114="zákl. přenesená",J114,0)</f>
        <v>0</v>
      </c>
      <c r="BH114" s="150">
        <f>IF(N114="sníž. přenesená",J114,0)</f>
        <v>0</v>
      </c>
      <c r="BI114" s="150">
        <f>IF(N114="nulová",J114,0)</f>
        <v>0</v>
      </c>
      <c r="BJ114" s="16" t="s">
        <v>82</v>
      </c>
      <c r="BK114" s="150">
        <f>ROUND(I114*H114,2)</f>
        <v>0</v>
      </c>
      <c r="BL114" s="16" t="s">
        <v>130</v>
      </c>
      <c r="BM114" s="16" t="s">
        <v>510</v>
      </c>
    </row>
    <row r="115" spans="2:65" s="13" customFormat="1" ht="10.199999999999999">
      <c r="B115" s="178"/>
      <c r="D115" s="152" t="s">
        <v>132</v>
      </c>
      <c r="E115" s="179" t="s">
        <v>3</v>
      </c>
      <c r="F115" s="180" t="s">
        <v>511</v>
      </c>
      <c r="H115" s="179" t="s">
        <v>3</v>
      </c>
      <c r="I115" s="181"/>
      <c r="L115" s="178"/>
      <c r="M115" s="182"/>
      <c r="N115" s="183"/>
      <c r="O115" s="183"/>
      <c r="P115" s="183"/>
      <c r="Q115" s="183"/>
      <c r="R115" s="183"/>
      <c r="S115" s="183"/>
      <c r="T115" s="184"/>
      <c r="AT115" s="179" t="s">
        <v>132</v>
      </c>
      <c r="AU115" s="179" t="s">
        <v>84</v>
      </c>
      <c r="AV115" s="13" t="s">
        <v>82</v>
      </c>
      <c r="AW115" s="13" t="s">
        <v>35</v>
      </c>
      <c r="AX115" s="13" t="s">
        <v>74</v>
      </c>
      <c r="AY115" s="179" t="s">
        <v>123</v>
      </c>
    </row>
    <row r="116" spans="2:65" s="11" customFormat="1" ht="10.199999999999999">
      <c r="B116" s="151"/>
      <c r="D116" s="152" t="s">
        <v>132</v>
      </c>
      <c r="E116" s="153" t="s">
        <v>3</v>
      </c>
      <c r="F116" s="154" t="s">
        <v>512</v>
      </c>
      <c r="H116" s="155">
        <v>7.4</v>
      </c>
      <c r="I116" s="156"/>
      <c r="L116" s="151"/>
      <c r="M116" s="157"/>
      <c r="N116" s="158"/>
      <c r="O116" s="158"/>
      <c r="P116" s="158"/>
      <c r="Q116" s="158"/>
      <c r="R116" s="158"/>
      <c r="S116" s="158"/>
      <c r="T116" s="159"/>
      <c r="AT116" s="153" t="s">
        <v>132</v>
      </c>
      <c r="AU116" s="153" t="s">
        <v>84</v>
      </c>
      <c r="AV116" s="11" t="s">
        <v>84</v>
      </c>
      <c r="AW116" s="11" t="s">
        <v>35</v>
      </c>
      <c r="AX116" s="11" t="s">
        <v>74</v>
      </c>
      <c r="AY116" s="153" t="s">
        <v>123</v>
      </c>
    </row>
    <row r="117" spans="2:65" s="12" customFormat="1" ht="10.199999999999999">
      <c r="B117" s="160"/>
      <c r="D117" s="152" t="s">
        <v>132</v>
      </c>
      <c r="E117" s="161" t="s">
        <v>3</v>
      </c>
      <c r="F117" s="162" t="s">
        <v>134</v>
      </c>
      <c r="H117" s="163">
        <v>7.4</v>
      </c>
      <c r="I117" s="164"/>
      <c r="L117" s="160"/>
      <c r="M117" s="165"/>
      <c r="N117" s="166"/>
      <c r="O117" s="166"/>
      <c r="P117" s="166"/>
      <c r="Q117" s="166"/>
      <c r="R117" s="166"/>
      <c r="S117" s="166"/>
      <c r="T117" s="167"/>
      <c r="AT117" s="161" t="s">
        <v>132</v>
      </c>
      <c r="AU117" s="161" t="s">
        <v>84</v>
      </c>
      <c r="AV117" s="12" t="s">
        <v>130</v>
      </c>
      <c r="AW117" s="12" t="s">
        <v>35</v>
      </c>
      <c r="AX117" s="12" t="s">
        <v>82</v>
      </c>
      <c r="AY117" s="161" t="s">
        <v>123</v>
      </c>
    </row>
    <row r="118" spans="2:65" s="1" customFormat="1" ht="20.399999999999999" customHeight="1">
      <c r="B118" s="138"/>
      <c r="C118" s="139" t="s">
        <v>260</v>
      </c>
      <c r="D118" s="139" t="s">
        <v>126</v>
      </c>
      <c r="E118" s="140" t="s">
        <v>513</v>
      </c>
      <c r="F118" s="141" t="s">
        <v>514</v>
      </c>
      <c r="G118" s="142" t="s">
        <v>153</v>
      </c>
      <c r="H118" s="143">
        <v>2.2200000000000002</v>
      </c>
      <c r="I118" s="144"/>
      <c r="J118" s="145">
        <f>ROUND(I118*H118,2)</f>
        <v>0</v>
      </c>
      <c r="K118" s="141" t="s">
        <v>137</v>
      </c>
      <c r="L118" s="30"/>
      <c r="M118" s="146" t="s">
        <v>3</v>
      </c>
      <c r="N118" s="147" t="s">
        <v>45</v>
      </c>
      <c r="O118" s="49"/>
      <c r="P118" s="148">
        <f>O118*H118</f>
        <v>0</v>
      </c>
      <c r="Q118" s="148">
        <v>0</v>
      </c>
      <c r="R118" s="148">
        <f>Q118*H118</f>
        <v>0</v>
      </c>
      <c r="S118" s="148">
        <v>0</v>
      </c>
      <c r="T118" s="149">
        <f>S118*H118</f>
        <v>0</v>
      </c>
      <c r="AR118" s="16" t="s">
        <v>130</v>
      </c>
      <c r="AT118" s="16" t="s">
        <v>126</v>
      </c>
      <c r="AU118" s="16" t="s">
        <v>84</v>
      </c>
      <c r="AY118" s="16" t="s">
        <v>123</v>
      </c>
      <c r="BE118" s="150">
        <f>IF(N118="základní",J118,0)</f>
        <v>0</v>
      </c>
      <c r="BF118" s="150">
        <f>IF(N118="snížená",J118,0)</f>
        <v>0</v>
      </c>
      <c r="BG118" s="150">
        <f>IF(N118="zákl. přenesená",J118,0)</f>
        <v>0</v>
      </c>
      <c r="BH118" s="150">
        <f>IF(N118="sníž. přenesená",J118,0)</f>
        <v>0</v>
      </c>
      <c r="BI118" s="150">
        <f>IF(N118="nulová",J118,0)</f>
        <v>0</v>
      </c>
      <c r="BJ118" s="16" t="s">
        <v>82</v>
      </c>
      <c r="BK118" s="150">
        <f>ROUND(I118*H118,2)</f>
        <v>0</v>
      </c>
      <c r="BL118" s="16" t="s">
        <v>130</v>
      </c>
      <c r="BM118" s="16" t="s">
        <v>515</v>
      </c>
    </row>
    <row r="119" spans="2:65" s="11" customFormat="1" ht="10.199999999999999">
      <c r="B119" s="151"/>
      <c r="D119" s="152" t="s">
        <v>132</v>
      </c>
      <c r="E119" s="153" t="s">
        <v>3</v>
      </c>
      <c r="F119" s="154" t="s">
        <v>516</v>
      </c>
      <c r="H119" s="155">
        <v>2.2200000000000002</v>
      </c>
      <c r="I119" s="156"/>
      <c r="L119" s="151"/>
      <c r="M119" s="157"/>
      <c r="N119" s="158"/>
      <c r="O119" s="158"/>
      <c r="P119" s="158"/>
      <c r="Q119" s="158"/>
      <c r="R119" s="158"/>
      <c r="S119" s="158"/>
      <c r="T119" s="159"/>
      <c r="AT119" s="153" t="s">
        <v>132</v>
      </c>
      <c r="AU119" s="153" t="s">
        <v>84</v>
      </c>
      <c r="AV119" s="11" t="s">
        <v>84</v>
      </c>
      <c r="AW119" s="11" t="s">
        <v>35</v>
      </c>
      <c r="AX119" s="11" t="s">
        <v>74</v>
      </c>
      <c r="AY119" s="153" t="s">
        <v>123</v>
      </c>
    </row>
    <row r="120" spans="2:65" s="12" customFormat="1" ht="10.199999999999999">
      <c r="B120" s="160"/>
      <c r="D120" s="152" t="s">
        <v>132</v>
      </c>
      <c r="E120" s="161" t="s">
        <v>3</v>
      </c>
      <c r="F120" s="162" t="s">
        <v>134</v>
      </c>
      <c r="H120" s="163">
        <v>2.2200000000000002</v>
      </c>
      <c r="I120" s="164"/>
      <c r="L120" s="160"/>
      <c r="M120" s="165"/>
      <c r="N120" s="166"/>
      <c r="O120" s="166"/>
      <c r="P120" s="166"/>
      <c r="Q120" s="166"/>
      <c r="R120" s="166"/>
      <c r="S120" s="166"/>
      <c r="T120" s="167"/>
      <c r="AT120" s="161" t="s">
        <v>132</v>
      </c>
      <c r="AU120" s="161" t="s">
        <v>84</v>
      </c>
      <c r="AV120" s="12" t="s">
        <v>130</v>
      </c>
      <c r="AW120" s="12" t="s">
        <v>35</v>
      </c>
      <c r="AX120" s="12" t="s">
        <v>82</v>
      </c>
      <c r="AY120" s="161" t="s">
        <v>123</v>
      </c>
    </row>
    <row r="121" spans="2:65" s="1" customFormat="1" ht="20.399999999999999" customHeight="1">
      <c r="B121" s="138"/>
      <c r="C121" s="139" t="s">
        <v>289</v>
      </c>
      <c r="D121" s="139" t="s">
        <v>126</v>
      </c>
      <c r="E121" s="140" t="s">
        <v>517</v>
      </c>
      <c r="F121" s="141" t="s">
        <v>518</v>
      </c>
      <c r="G121" s="142" t="s">
        <v>153</v>
      </c>
      <c r="H121" s="143">
        <v>7.4</v>
      </c>
      <c r="I121" s="144"/>
      <c r="J121" s="145">
        <f>ROUND(I121*H121,2)</f>
        <v>0</v>
      </c>
      <c r="K121" s="141" t="s">
        <v>137</v>
      </c>
      <c r="L121" s="30"/>
      <c r="M121" s="146" t="s">
        <v>3</v>
      </c>
      <c r="N121" s="147" t="s">
        <v>45</v>
      </c>
      <c r="O121" s="49"/>
      <c r="P121" s="148">
        <f>O121*H121</f>
        <v>0</v>
      </c>
      <c r="Q121" s="148">
        <v>0</v>
      </c>
      <c r="R121" s="148">
        <f>Q121*H121</f>
        <v>0</v>
      </c>
      <c r="S121" s="148">
        <v>0</v>
      </c>
      <c r="T121" s="149">
        <f>S121*H121</f>
        <v>0</v>
      </c>
      <c r="AR121" s="16" t="s">
        <v>130</v>
      </c>
      <c r="AT121" s="16" t="s">
        <v>126</v>
      </c>
      <c r="AU121" s="16" t="s">
        <v>84</v>
      </c>
      <c r="AY121" s="16" t="s">
        <v>123</v>
      </c>
      <c r="BE121" s="150">
        <f>IF(N121="základní",J121,0)</f>
        <v>0</v>
      </c>
      <c r="BF121" s="150">
        <f>IF(N121="snížená",J121,0)</f>
        <v>0</v>
      </c>
      <c r="BG121" s="150">
        <f>IF(N121="zákl. přenesená",J121,0)</f>
        <v>0</v>
      </c>
      <c r="BH121" s="150">
        <f>IF(N121="sníž. přenesená",J121,0)</f>
        <v>0</v>
      </c>
      <c r="BI121" s="150">
        <f>IF(N121="nulová",J121,0)</f>
        <v>0</v>
      </c>
      <c r="BJ121" s="16" t="s">
        <v>82</v>
      </c>
      <c r="BK121" s="150">
        <f>ROUND(I121*H121,2)</f>
        <v>0</v>
      </c>
      <c r="BL121" s="16" t="s">
        <v>130</v>
      </c>
      <c r="BM121" s="16" t="s">
        <v>519</v>
      </c>
    </row>
    <row r="122" spans="2:65" s="1" customFormat="1" ht="30.6" customHeight="1">
      <c r="B122" s="138"/>
      <c r="C122" s="139" t="s">
        <v>169</v>
      </c>
      <c r="D122" s="139" t="s">
        <v>126</v>
      </c>
      <c r="E122" s="140" t="s">
        <v>520</v>
      </c>
      <c r="F122" s="141" t="s">
        <v>521</v>
      </c>
      <c r="G122" s="142" t="s">
        <v>153</v>
      </c>
      <c r="H122" s="143">
        <v>182</v>
      </c>
      <c r="I122" s="144"/>
      <c r="J122" s="145">
        <f>ROUND(I122*H122,2)</f>
        <v>0</v>
      </c>
      <c r="K122" s="141" t="s">
        <v>137</v>
      </c>
      <c r="L122" s="30"/>
      <c r="M122" s="146" t="s">
        <v>3</v>
      </c>
      <c r="N122" s="147" t="s">
        <v>45</v>
      </c>
      <c r="O122" s="49"/>
      <c r="P122" s="148">
        <f>O122*H122</f>
        <v>0</v>
      </c>
      <c r="Q122" s="148">
        <v>0</v>
      </c>
      <c r="R122" s="148">
        <f>Q122*H122</f>
        <v>0</v>
      </c>
      <c r="S122" s="148">
        <v>0</v>
      </c>
      <c r="T122" s="149">
        <f>S122*H122</f>
        <v>0</v>
      </c>
      <c r="AR122" s="16" t="s">
        <v>130</v>
      </c>
      <c r="AT122" s="16" t="s">
        <v>126</v>
      </c>
      <c r="AU122" s="16" t="s">
        <v>84</v>
      </c>
      <c r="AY122" s="16" t="s">
        <v>123</v>
      </c>
      <c r="BE122" s="150">
        <f>IF(N122="základní",J122,0)</f>
        <v>0</v>
      </c>
      <c r="BF122" s="150">
        <f>IF(N122="snížená",J122,0)</f>
        <v>0</v>
      </c>
      <c r="BG122" s="150">
        <f>IF(N122="zákl. přenesená",J122,0)</f>
        <v>0</v>
      </c>
      <c r="BH122" s="150">
        <f>IF(N122="sníž. přenesená",J122,0)</f>
        <v>0</v>
      </c>
      <c r="BI122" s="150">
        <f>IF(N122="nulová",J122,0)</f>
        <v>0</v>
      </c>
      <c r="BJ122" s="16" t="s">
        <v>82</v>
      </c>
      <c r="BK122" s="150">
        <f>ROUND(I122*H122,2)</f>
        <v>0</v>
      </c>
      <c r="BL122" s="16" t="s">
        <v>130</v>
      </c>
      <c r="BM122" s="16" t="s">
        <v>522</v>
      </c>
    </row>
    <row r="123" spans="2:65" s="13" customFormat="1" ht="10.199999999999999">
      <c r="B123" s="178"/>
      <c r="D123" s="152" t="s">
        <v>132</v>
      </c>
      <c r="E123" s="179" t="s">
        <v>3</v>
      </c>
      <c r="F123" s="180" t="s">
        <v>523</v>
      </c>
      <c r="H123" s="179" t="s">
        <v>3</v>
      </c>
      <c r="I123" s="181"/>
      <c r="L123" s="178"/>
      <c r="M123" s="182"/>
      <c r="N123" s="183"/>
      <c r="O123" s="183"/>
      <c r="P123" s="183"/>
      <c r="Q123" s="183"/>
      <c r="R123" s="183"/>
      <c r="S123" s="183"/>
      <c r="T123" s="184"/>
      <c r="AT123" s="179" t="s">
        <v>132</v>
      </c>
      <c r="AU123" s="179" t="s">
        <v>84</v>
      </c>
      <c r="AV123" s="13" t="s">
        <v>82</v>
      </c>
      <c r="AW123" s="13" t="s">
        <v>35</v>
      </c>
      <c r="AX123" s="13" t="s">
        <v>74</v>
      </c>
      <c r="AY123" s="179" t="s">
        <v>123</v>
      </c>
    </row>
    <row r="124" spans="2:65" s="11" customFormat="1" ht="10.199999999999999">
      <c r="B124" s="151"/>
      <c r="D124" s="152" t="s">
        <v>132</v>
      </c>
      <c r="E124" s="153" t="s">
        <v>3</v>
      </c>
      <c r="F124" s="154" t="s">
        <v>524</v>
      </c>
      <c r="H124" s="155">
        <v>182</v>
      </c>
      <c r="I124" s="156"/>
      <c r="L124" s="151"/>
      <c r="M124" s="157"/>
      <c r="N124" s="158"/>
      <c r="O124" s="158"/>
      <c r="P124" s="158"/>
      <c r="Q124" s="158"/>
      <c r="R124" s="158"/>
      <c r="S124" s="158"/>
      <c r="T124" s="159"/>
      <c r="AT124" s="153" t="s">
        <v>132</v>
      </c>
      <c r="AU124" s="153" t="s">
        <v>84</v>
      </c>
      <c r="AV124" s="11" t="s">
        <v>84</v>
      </c>
      <c r="AW124" s="11" t="s">
        <v>35</v>
      </c>
      <c r="AX124" s="11" t="s">
        <v>74</v>
      </c>
      <c r="AY124" s="153" t="s">
        <v>123</v>
      </c>
    </row>
    <row r="125" spans="2:65" s="12" customFormat="1" ht="10.199999999999999">
      <c r="B125" s="160"/>
      <c r="D125" s="152" t="s">
        <v>132</v>
      </c>
      <c r="E125" s="161" t="s">
        <v>3</v>
      </c>
      <c r="F125" s="162" t="s">
        <v>134</v>
      </c>
      <c r="H125" s="163">
        <v>182</v>
      </c>
      <c r="I125" s="164"/>
      <c r="L125" s="160"/>
      <c r="M125" s="165"/>
      <c r="N125" s="166"/>
      <c r="O125" s="166"/>
      <c r="P125" s="166"/>
      <c r="Q125" s="166"/>
      <c r="R125" s="166"/>
      <c r="S125" s="166"/>
      <c r="T125" s="167"/>
      <c r="AT125" s="161" t="s">
        <v>132</v>
      </c>
      <c r="AU125" s="161" t="s">
        <v>84</v>
      </c>
      <c r="AV125" s="12" t="s">
        <v>130</v>
      </c>
      <c r="AW125" s="12" t="s">
        <v>35</v>
      </c>
      <c r="AX125" s="12" t="s">
        <v>82</v>
      </c>
      <c r="AY125" s="161" t="s">
        <v>123</v>
      </c>
    </row>
    <row r="126" spans="2:65" s="1" customFormat="1" ht="30.6" customHeight="1">
      <c r="B126" s="138"/>
      <c r="C126" s="139" t="s">
        <v>525</v>
      </c>
      <c r="D126" s="139" t="s">
        <v>126</v>
      </c>
      <c r="E126" s="140" t="s">
        <v>526</v>
      </c>
      <c r="F126" s="141" t="s">
        <v>527</v>
      </c>
      <c r="G126" s="142" t="s">
        <v>153</v>
      </c>
      <c r="H126" s="143">
        <v>143.96199999999999</v>
      </c>
      <c r="I126" s="144"/>
      <c r="J126" s="145">
        <f>ROUND(I126*H126,2)</f>
        <v>0</v>
      </c>
      <c r="K126" s="141" t="s">
        <v>137</v>
      </c>
      <c r="L126" s="30"/>
      <c r="M126" s="146" t="s">
        <v>3</v>
      </c>
      <c r="N126" s="147" t="s">
        <v>45</v>
      </c>
      <c r="O126" s="49"/>
      <c r="P126" s="148">
        <f>O126*H126</f>
        <v>0</v>
      </c>
      <c r="Q126" s="148">
        <v>0</v>
      </c>
      <c r="R126" s="148">
        <f>Q126*H126</f>
        <v>0</v>
      </c>
      <c r="S126" s="148">
        <v>0</v>
      </c>
      <c r="T126" s="149">
        <f>S126*H126</f>
        <v>0</v>
      </c>
      <c r="AR126" s="16" t="s">
        <v>130</v>
      </c>
      <c r="AT126" s="16" t="s">
        <v>126</v>
      </c>
      <c r="AU126" s="16" t="s">
        <v>84</v>
      </c>
      <c r="AY126" s="16" t="s">
        <v>123</v>
      </c>
      <c r="BE126" s="150">
        <f>IF(N126="základní",J126,0)</f>
        <v>0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6" t="s">
        <v>82</v>
      </c>
      <c r="BK126" s="150">
        <f>ROUND(I126*H126,2)</f>
        <v>0</v>
      </c>
      <c r="BL126" s="16" t="s">
        <v>130</v>
      </c>
      <c r="BM126" s="16" t="s">
        <v>528</v>
      </c>
    </row>
    <row r="127" spans="2:65" s="13" customFormat="1" ht="10.199999999999999">
      <c r="B127" s="178"/>
      <c r="D127" s="152" t="s">
        <v>132</v>
      </c>
      <c r="E127" s="179" t="s">
        <v>3</v>
      </c>
      <c r="F127" s="180" t="s">
        <v>529</v>
      </c>
      <c r="H127" s="179" t="s">
        <v>3</v>
      </c>
      <c r="I127" s="181"/>
      <c r="L127" s="178"/>
      <c r="M127" s="182"/>
      <c r="N127" s="183"/>
      <c r="O127" s="183"/>
      <c r="P127" s="183"/>
      <c r="Q127" s="183"/>
      <c r="R127" s="183"/>
      <c r="S127" s="183"/>
      <c r="T127" s="184"/>
      <c r="AT127" s="179" t="s">
        <v>132</v>
      </c>
      <c r="AU127" s="179" t="s">
        <v>84</v>
      </c>
      <c r="AV127" s="13" t="s">
        <v>82</v>
      </c>
      <c r="AW127" s="13" t="s">
        <v>35</v>
      </c>
      <c r="AX127" s="13" t="s">
        <v>74</v>
      </c>
      <c r="AY127" s="179" t="s">
        <v>123</v>
      </c>
    </row>
    <row r="128" spans="2:65" s="11" customFormat="1" ht="10.199999999999999">
      <c r="B128" s="151"/>
      <c r="D128" s="152" t="s">
        <v>132</v>
      </c>
      <c r="E128" s="153" t="s">
        <v>3</v>
      </c>
      <c r="F128" s="154" t="s">
        <v>530</v>
      </c>
      <c r="H128" s="155">
        <v>143.96199999999999</v>
      </c>
      <c r="I128" s="156"/>
      <c r="L128" s="151"/>
      <c r="M128" s="157"/>
      <c r="N128" s="158"/>
      <c r="O128" s="158"/>
      <c r="P128" s="158"/>
      <c r="Q128" s="158"/>
      <c r="R128" s="158"/>
      <c r="S128" s="158"/>
      <c r="T128" s="159"/>
      <c r="AT128" s="153" t="s">
        <v>132</v>
      </c>
      <c r="AU128" s="153" t="s">
        <v>84</v>
      </c>
      <c r="AV128" s="11" t="s">
        <v>84</v>
      </c>
      <c r="AW128" s="11" t="s">
        <v>35</v>
      </c>
      <c r="AX128" s="11" t="s">
        <v>74</v>
      </c>
      <c r="AY128" s="153" t="s">
        <v>123</v>
      </c>
    </row>
    <row r="129" spans="2:65" s="12" customFormat="1" ht="10.199999999999999">
      <c r="B129" s="160"/>
      <c r="D129" s="152" t="s">
        <v>132</v>
      </c>
      <c r="E129" s="161" t="s">
        <v>3</v>
      </c>
      <c r="F129" s="162" t="s">
        <v>134</v>
      </c>
      <c r="H129" s="163">
        <v>143.96199999999999</v>
      </c>
      <c r="I129" s="164"/>
      <c r="L129" s="160"/>
      <c r="M129" s="165"/>
      <c r="N129" s="166"/>
      <c r="O129" s="166"/>
      <c r="P129" s="166"/>
      <c r="Q129" s="166"/>
      <c r="R129" s="166"/>
      <c r="S129" s="166"/>
      <c r="T129" s="167"/>
      <c r="AT129" s="161" t="s">
        <v>132</v>
      </c>
      <c r="AU129" s="161" t="s">
        <v>84</v>
      </c>
      <c r="AV129" s="12" t="s">
        <v>130</v>
      </c>
      <c r="AW129" s="12" t="s">
        <v>35</v>
      </c>
      <c r="AX129" s="12" t="s">
        <v>82</v>
      </c>
      <c r="AY129" s="161" t="s">
        <v>123</v>
      </c>
    </row>
    <row r="130" spans="2:65" s="1" customFormat="1" ht="30.6" customHeight="1">
      <c r="B130" s="138"/>
      <c r="C130" s="139" t="s">
        <v>531</v>
      </c>
      <c r="D130" s="139" t="s">
        <v>126</v>
      </c>
      <c r="E130" s="140" t="s">
        <v>532</v>
      </c>
      <c r="F130" s="141" t="s">
        <v>533</v>
      </c>
      <c r="G130" s="142" t="s">
        <v>153</v>
      </c>
      <c r="H130" s="143">
        <v>863.77200000000005</v>
      </c>
      <c r="I130" s="144"/>
      <c r="J130" s="145">
        <f>ROUND(I130*H130,2)</f>
        <v>0</v>
      </c>
      <c r="K130" s="141" t="s">
        <v>137</v>
      </c>
      <c r="L130" s="30"/>
      <c r="M130" s="146" t="s">
        <v>3</v>
      </c>
      <c r="N130" s="147" t="s">
        <v>45</v>
      </c>
      <c r="O130" s="49"/>
      <c r="P130" s="148">
        <f>O130*H130</f>
        <v>0</v>
      </c>
      <c r="Q130" s="148">
        <v>0</v>
      </c>
      <c r="R130" s="148">
        <f>Q130*H130</f>
        <v>0</v>
      </c>
      <c r="S130" s="148">
        <v>0</v>
      </c>
      <c r="T130" s="149">
        <f>S130*H130</f>
        <v>0</v>
      </c>
      <c r="AR130" s="16" t="s">
        <v>130</v>
      </c>
      <c r="AT130" s="16" t="s">
        <v>126</v>
      </c>
      <c r="AU130" s="16" t="s">
        <v>84</v>
      </c>
      <c r="AY130" s="16" t="s">
        <v>123</v>
      </c>
      <c r="BE130" s="150">
        <f>IF(N130="základní",J130,0)</f>
        <v>0</v>
      </c>
      <c r="BF130" s="150">
        <f>IF(N130="snížená",J130,0)</f>
        <v>0</v>
      </c>
      <c r="BG130" s="150">
        <f>IF(N130="zákl. přenesená",J130,0)</f>
        <v>0</v>
      </c>
      <c r="BH130" s="150">
        <f>IF(N130="sníž. přenesená",J130,0)</f>
        <v>0</v>
      </c>
      <c r="BI130" s="150">
        <f>IF(N130="nulová",J130,0)</f>
        <v>0</v>
      </c>
      <c r="BJ130" s="16" t="s">
        <v>82</v>
      </c>
      <c r="BK130" s="150">
        <f>ROUND(I130*H130,2)</f>
        <v>0</v>
      </c>
      <c r="BL130" s="16" t="s">
        <v>130</v>
      </c>
      <c r="BM130" s="16" t="s">
        <v>534</v>
      </c>
    </row>
    <row r="131" spans="2:65" s="13" customFormat="1" ht="10.199999999999999">
      <c r="B131" s="178"/>
      <c r="D131" s="152" t="s">
        <v>132</v>
      </c>
      <c r="E131" s="179" t="s">
        <v>3</v>
      </c>
      <c r="F131" s="180" t="s">
        <v>434</v>
      </c>
      <c r="H131" s="179" t="s">
        <v>3</v>
      </c>
      <c r="I131" s="181"/>
      <c r="L131" s="178"/>
      <c r="M131" s="182"/>
      <c r="N131" s="183"/>
      <c r="O131" s="183"/>
      <c r="P131" s="183"/>
      <c r="Q131" s="183"/>
      <c r="R131" s="183"/>
      <c r="S131" s="183"/>
      <c r="T131" s="184"/>
      <c r="AT131" s="179" t="s">
        <v>132</v>
      </c>
      <c r="AU131" s="179" t="s">
        <v>84</v>
      </c>
      <c r="AV131" s="13" t="s">
        <v>82</v>
      </c>
      <c r="AW131" s="13" t="s">
        <v>35</v>
      </c>
      <c r="AX131" s="13" t="s">
        <v>74</v>
      </c>
      <c r="AY131" s="179" t="s">
        <v>123</v>
      </c>
    </row>
    <row r="132" spans="2:65" s="11" customFormat="1" ht="10.199999999999999">
      <c r="B132" s="151"/>
      <c r="D132" s="152" t="s">
        <v>132</v>
      </c>
      <c r="E132" s="153" t="s">
        <v>3</v>
      </c>
      <c r="F132" s="154" t="s">
        <v>535</v>
      </c>
      <c r="H132" s="155">
        <v>863.77200000000005</v>
      </c>
      <c r="I132" s="156"/>
      <c r="L132" s="151"/>
      <c r="M132" s="157"/>
      <c r="N132" s="158"/>
      <c r="O132" s="158"/>
      <c r="P132" s="158"/>
      <c r="Q132" s="158"/>
      <c r="R132" s="158"/>
      <c r="S132" s="158"/>
      <c r="T132" s="159"/>
      <c r="AT132" s="153" t="s">
        <v>132</v>
      </c>
      <c r="AU132" s="153" t="s">
        <v>84</v>
      </c>
      <c r="AV132" s="11" t="s">
        <v>84</v>
      </c>
      <c r="AW132" s="11" t="s">
        <v>35</v>
      </c>
      <c r="AX132" s="11" t="s">
        <v>74</v>
      </c>
      <c r="AY132" s="153" t="s">
        <v>123</v>
      </c>
    </row>
    <row r="133" spans="2:65" s="12" customFormat="1" ht="10.199999999999999">
      <c r="B133" s="160"/>
      <c r="D133" s="152" t="s">
        <v>132</v>
      </c>
      <c r="E133" s="161" t="s">
        <v>3</v>
      </c>
      <c r="F133" s="162" t="s">
        <v>134</v>
      </c>
      <c r="H133" s="163">
        <v>863.77200000000005</v>
      </c>
      <c r="I133" s="164"/>
      <c r="L133" s="160"/>
      <c r="M133" s="165"/>
      <c r="N133" s="166"/>
      <c r="O133" s="166"/>
      <c r="P133" s="166"/>
      <c r="Q133" s="166"/>
      <c r="R133" s="166"/>
      <c r="S133" s="166"/>
      <c r="T133" s="167"/>
      <c r="AT133" s="161" t="s">
        <v>132</v>
      </c>
      <c r="AU133" s="161" t="s">
        <v>84</v>
      </c>
      <c r="AV133" s="12" t="s">
        <v>130</v>
      </c>
      <c r="AW133" s="12" t="s">
        <v>35</v>
      </c>
      <c r="AX133" s="12" t="s">
        <v>82</v>
      </c>
      <c r="AY133" s="161" t="s">
        <v>123</v>
      </c>
    </row>
    <row r="134" spans="2:65" s="1" customFormat="1" ht="20.399999999999999" customHeight="1">
      <c r="B134" s="138"/>
      <c r="C134" s="139" t="s">
        <v>275</v>
      </c>
      <c r="D134" s="139" t="s">
        <v>126</v>
      </c>
      <c r="E134" s="140" t="s">
        <v>536</v>
      </c>
      <c r="F134" s="141" t="s">
        <v>537</v>
      </c>
      <c r="G134" s="142" t="s">
        <v>153</v>
      </c>
      <c r="H134" s="143">
        <v>182</v>
      </c>
      <c r="I134" s="144"/>
      <c r="J134" s="145">
        <f>ROUND(I134*H134,2)</f>
        <v>0</v>
      </c>
      <c r="K134" s="141" t="s">
        <v>137</v>
      </c>
      <c r="L134" s="30"/>
      <c r="M134" s="146" t="s">
        <v>3</v>
      </c>
      <c r="N134" s="147" t="s">
        <v>45</v>
      </c>
      <c r="O134" s="49"/>
      <c r="P134" s="148">
        <f>O134*H134</f>
        <v>0</v>
      </c>
      <c r="Q134" s="148">
        <v>0</v>
      </c>
      <c r="R134" s="148">
        <f>Q134*H134</f>
        <v>0</v>
      </c>
      <c r="S134" s="148">
        <v>0</v>
      </c>
      <c r="T134" s="149">
        <f>S134*H134</f>
        <v>0</v>
      </c>
      <c r="AR134" s="16" t="s">
        <v>130</v>
      </c>
      <c r="AT134" s="16" t="s">
        <v>126</v>
      </c>
      <c r="AU134" s="16" t="s">
        <v>84</v>
      </c>
      <c r="AY134" s="16" t="s">
        <v>123</v>
      </c>
      <c r="BE134" s="150">
        <f>IF(N134="základní",J134,0)</f>
        <v>0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6" t="s">
        <v>82</v>
      </c>
      <c r="BK134" s="150">
        <f>ROUND(I134*H134,2)</f>
        <v>0</v>
      </c>
      <c r="BL134" s="16" t="s">
        <v>130</v>
      </c>
      <c r="BM134" s="16" t="s">
        <v>538</v>
      </c>
    </row>
    <row r="135" spans="2:65" s="1" customFormat="1" ht="30.6" customHeight="1">
      <c r="B135" s="138"/>
      <c r="C135" s="139" t="s">
        <v>539</v>
      </c>
      <c r="D135" s="139" t="s">
        <v>126</v>
      </c>
      <c r="E135" s="140" t="s">
        <v>540</v>
      </c>
      <c r="F135" s="141" t="s">
        <v>541</v>
      </c>
      <c r="G135" s="142" t="s">
        <v>153</v>
      </c>
      <c r="H135" s="143">
        <v>13</v>
      </c>
      <c r="I135" s="144"/>
      <c r="J135" s="145">
        <f>ROUND(I135*H135,2)</f>
        <v>0</v>
      </c>
      <c r="K135" s="141" t="s">
        <v>137</v>
      </c>
      <c r="L135" s="30"/>
      <c r="M135" s="146" t="s">
        <v>3</v>
      </c>
      <c r="N135" s="147" t="s">
        <v>45</v>
      </c>
      <c r="O135" s="49"/>
      <c r="P135" s="148">
        <f>O135*H135</f>
        <v>0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AR135" s="16" t="s">
        <v>130</v>
      </c>
      <c r="AT135" s="16" t="s">
        <v>126</v>
      </c>
      <c r="AU135" s="16" t="s">
        <v>84</v>
      </c>
      <c r="AY135" s="16" t="s">
        <v>123</v>
      </c>
      <c r="BE135" s="150">
        <f>IF(N135="základní",J135,0)</f>
        <v>0</v>
      </c>
      <c r="BF135" s="150">
        <f>IF(N135="snížená",J135,0)</f>
        <v>0</v>
      </c>
      <c r="BG135" s="150">
        <f>IF(N135="zákl. přenesená",J135,0)</f>
        <v>0</v>
      </c>
      <c r="BH135" s="150">
        <f>IF(N135="sníž. přenesená",J135,0)</f>
        <v>0</v>
      </c>
      <c r="BI135" s="150">
        <f>IF(N135="nulová",J135,0)</f>
        <v>0</v>
      </c>
      <c r="BJ135" s="16" t="s">
        <v>82</v>
      </c>
      <c r="BK135" s="150">
        <f>ROUND(I135*H135,2)</f>
        <v>0</v>
      </c>
      <c r="BL135" s="16" t="s">
        <v>130</v>
      </c>
      <c r="BM135" s="16" t="s">
        <v>542</v>
      </c>
    </row>
    <row r="136" spans="2:65" s="13" customFormat="1" ht="10.199999999999999">
      <c r="B136" s="178"/>
      <c r="D136" s="152" t="s">
        <v>132</v>
      </c>
      <c r="E136" s="179" t="s">
        <v>3</v>
      </c>
      <c r="F136" s="180" t="s">
        <v>543</v>
      </c>
      <c r="H136" s="179" t="s">
        <v>3</v>
      </c>
      <c r="I136" s="181"/>
      <c r="L136" s="178"/>
      <c r="M136" s="182"/>
      <c r="N136" s="183"/>
      <c r="O136" s="183"/>
      <c r="P136" s="183"/>
      <c r="Q136" s="183"/>
      <c r="R136" s="183"/>
      <c r="S136" s="183"/>
      <c r="T136" s="184"/>
      <c r="AT136" s="179" t="s">
        <v>132</v>
      </c>
      <c r="AU136" s="179" t="s">
        <v>84</v>
      </c>
      <c r="AV136" s="13" t="s">
        <v>82</v>
      </c>
      <c r="AW136" s="13" t="s">
        <v>35</v>
      </c>
      <c r="AX136" s="13" t="s">
        <v>74</v>
      </c>
      <c r="AY136" s="179" t="s">
        <v>123</v>
      </c>
    </row>
    <row r="137" spans="2:65" s="13" customFormat="1" ht="10.199999999999999">
      <c r="B137" s="178"/>
      <c r="D137" s="152" t="s">
        <v>132</v>
      </c>
      <c r="E137" s="179" t="s">
        <v>3</v>
      </c>
      <c r="F137" s="180" t="s">
        <v>544</v>
      </c>
      <c r="H137" s="179" t="s">
        <v>3</v>
      </c>
      <c r="I137" s="181"/>
      <c r="L137" s="178"/>
      <c r="M137" s="182"/>
      <c r="N137" s="183"/>
      <c r="O137" s="183"/>
      <c r="P137" s="183"/>
      <c r="Q137" s="183"/>
      <c r="R137" s="183"/>
      <c r="S137" s="183"/>
      <c r="T137" s="184"/>
      <c r="AT137" s="179" t="s">
        <v>132</v>
      </c>
      <c r="AU137" s="179" t="s">
        <v>84</v>
      </c>
      <c r="AV137" s="13" t="s">
        <v>82</v>
      </c>
      <c r="AW137" s="13" t="s">
        <v>35</v>
      </c>
      <c r="AX137" s="13" t="s">
        <v>74</v>
      </c>
      <c r="AY137" s="179" t="s">
        <v>123</v>
      </c>
    </row>
    <row r="138" spans="2:65" s="11" customFormat="1" ht="10.199999999999999">
      <c r="B138" s="151"/>
      <c r="D138" s="152" t="s">
        <v>132</v>
      </c>
      <c r="E138" s="153" t="s">
        <v>3</v>
      </c>
      <c r="F138" s="154" t="s">
        <v>545</v>
      </c>
      <c r="H138" s="155">
        <v>13</v>
      </c>
      <c r="I138" s="156"/>
      <c r="L138" s="151"/>
      <c r="M138" s="157"/>
      <c r="N138" s="158"/>
      <c r="O138" s="158"/>
      <c r="P138" s="158"/>
      <c r="Q138" s="158"/>
      <c r="R138" s="158"/>
      <c r="S138" s="158"/>
      <c r="T138" s="159"/>
      <c r="AT138" s="153" t="s">
        <v>132</v>
      </c>
      <c r="AU138" s="153" t="s">
        <v>84</v>
      </c>
      <c r="AV138" s="11" t="s">
        <v>84</v>
      </c>
      <c r="AW138" s="11" t="s">
        <v>35</v>
      </c>
      <c r="AX138" s="11" t="s">
        <v>74</v>
      </c>
      <c r="AY138" s="153" t="s">
        <v>123</v>
      </c>
    </row>
    <row r="139" spans="2:65" s="12" customFormat="1" ht="10.199999999999999">
      <c r="B139" s="160"/>
      <c r="D139" s="152" t="s">
        <v>132</v>
      </c>
      <c r="E139" s="161" t="s">
        <v>3</v>
      </c>
      <c r="F139" s="162" t="s">
        <v>134</v>
      </c>
      <c r="H139" s="163">
        <v>13</v>
      </c>
      <c r="I139" s="164"/>
      <c r="L139" s="160"/>
      <c r="M139" s="165"/>
      <c r="N139" s="166"/>
      <c r="O139" s="166"/>
      <c r="P139" s="166"/>
      <c r="Q139" s="166"/>
      <c r="R139" s="166"/>
      <c r="S139" s="166"/>
      <c r="T139" s="167"/>
      <c r="AT139" s="161" t="s">
        <v>132</v>
      </c>
      <c r="AU139" s="161" t="s">
        <v>84</v>
      </c>
      <c r="AV139" s="12" t="s">
        <v>130</v>
      </c>
      <c r="AW139" s="12" t="s">
        <v>35</v>
      </c>
      <c r="AX139" s="12" t="s">
        <v>82</v>
      </c>
      <c r="AY139" s="161" t="s">
        <v>123</v>
      </c>
    </row>
    <row r="140" spans="2:65" s="1" customFormat="1" ht="20.399999999999999" customHeight="1">
      <c r="B140" s="138"/>
      <c r="C140" s="139" t="s">
        <v>385</v>
      </c>
      <c r="D140" s="139" t="s">
        <v>126</v>
      </c>
      <c r="E140" s="140" t="s">
        <v>546</v>
      </c>
      <c r="F140" s="141" t="s">
        <v>547</v>
      </c>
      <c r="G140" s="142" t="s">
        <v>153</v>
      </c>
      <c r="H140" s="143">
        <v>85.4</v>
      </c>
      <c r="I140" s="144"/>
      <c r="J140" s="145">
        <f>ROUND(I140*H140,2)</f>
        <v>0</v>
      </c>
      <c r="K140" s="141" t="s">
        <v>137</v>
      </c>
      <c r="L140" s="30"/>
      <c r="M140" s="146" t="s">
        <v>3</v>
      </c>
      <c r="N140" s="147" t="s">
        <v>45</v>
      </c>
      <c r="O140" s="49"/>
      <c r="P140" s="148">
        <f>O140*H140</f>
        <v>0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AR140" s="16" t="s">
        <v>130</v>
      </c>
      <c r="AT140" s="16" t="s">
        <v>126</v>
      </c>
      <c r="AU140" s="16" t="s">
        <v>84</v>
      </c>
      <c r="AY140" s="16" t="s">
        <v>123</v>
      </c>
      <c r="BE140" s="150">
        <f>IF(N140="základní",J140,0)</f>
        <v>0</v>
      </c>
      <c r="BF140" s="150">
        <f>IF(N140="snížená",J140,0)</f>
        <v>0</v>
      </c>
      <c r="BG140" s="150">
        <f>IF(N140="zákl. přenesená",J140,0)</f>
        <v>0</v>
      </c>
      <c r="BH140" s="150">
        <f>IF(N140="sníž. přenesená",J140,0)</f>
        <v>0</v>
      </c>
      <c r="BI140" s="150">
        <f>IF(N140="nulová",J140,0)</f>
        <v>0</v>
      </c>
      <c r="BJ140" s="16" t="s">
        <v>82</v>
      </c>
      <c r="BK140" s="150">
        <f>ROUND(I140*H140,2)</f>
        <v>0</v>
      </c>
      <c r="BL140" s="16" t="s">
        <v>130</v>
      </c>
      <c r="BM140" s="16" t="s">
        <v>548</v>
      </c>
    </row>
    <row r="141" spans="2:65" s="13" customFormat="1" ht="10.199999999999999">
      <c r="B141" s="178"/>
      <c r="D141" s="152" t="s">
        <v>132</v>
      </c>
      <c r="E141" s="179" t="s">
        <v>3</v>
      </c>
      <c r="F141" s="180" t="s">
        <v>549</v>
      </c>
      <c r="H141" s="179" t="s">
        <v>3</v>
      </c>
      <c r="I141" s="181"/>
      <c r="L141" s="178"/>
      <c r="M141" s="182"/>
      <c r="N141" s="183"/>
      <c r="O141" s="183"/>
      <c r="P141" s="183"/>
      <c r="Q141" s="183"/>
      <c r="R141" s="183"/>
      <c r="S141" s="183"/>
      <c r="T141" s="184"/>
      <c r="AT141" s="179" t="s">
        <v>132</v>
      </c>
      <c r="AU141" s="179" t="s">
        <v>84</v>
      </c>
      <c r="AV141" s="13" t="s">
        <v>82</v>
      </c>
      <c r="AW141" s="13" t="s">
        <v>35</v>
      </c>
      <c r="AX141" s="13" t="s">
        <v>74</v>
      </c>
      <c r="AY141" s="179" t="s">
        <v>123</v>
      </c>
    </row>
    <row r="142" spans="2:65" s="13" customFormat="1" ht="10.199999999999999">
      <c r="B142" s="178"/>
      <c r="D142" s="152" t="s">
        <v>132</v>
      </c>
      <c r="E142" s="179" t="s">
        <v>3</v>
      </c>
      <c r="F142" s="180" t="s">
        <v>550</v>
      </c>
      <c r="H142" s="179" t="s">
        <v>3</v>
      </c>
      <c r="I142" s="181"/>
      <c r="L142" s="178"/>
      <c r="M142" s="182"/>
      <c r="N142" s="183"/>
      <c r="O142" s="183"/>
      <c r="P142" s="183"/>
      <c r="Q142" s="183"/>
      <c r="R142" s="183"/>
      <c r="S142" s="183"/>
      <c r="T142" s="184"/>
      <c r="AT142" s="179" t="s">
        <v>132</v>
      </c>
      <c r="AU142" s="179" t="s">
        <v>84</v>
      </c>
      <c r="AV142" s="13" t="s">
        <v>82</v>
      </c>
      <c r="AW142" s="13" t="s">
        <v>35</v>
      </c>
      <c r="AX142" s="13" t="s">
        <v>74</v>
      </c>
      <c r="AY142" s="179" t="s">
        <v>123</v>
      </c>
    </row>
    <row r="143" spans="2:65" s="11" customFormat="1" ht="10.199999999999999">
      <c r="B143" s="151"/>
      <c r="D143" s="152" t="s">
        <v>132</v>
      </c>
      <c r="E143" s="153" t="s">
        <v>3</v>
      </c>
      <c r="F143" s="154" t="s">
        <v>551</v>
      </c>
      <c r="H143" s="155">
        <v>78</v>
      </c>
      <c r="I143" s="156"/>
      <c r="L143" s="151"/>
      <c r="M143" s="157"/>
      <c r="N143" s="158"/>
      <c r="O143" s="158"/>
      <c r="P143" s="158"/>
      <c r="Q143" s="158"/>
      <c r="R143" s="158"/>
      <c r="S143" s="158"/>
      <c r="T143" s="159"/>
      <c r="AT143" s="153" t="s">
        <v>132</v>
      </c>
      <c r="AU143" s="153" t="s">
        <v>84</v>
      </c>
      <c r="AV143" s="11" t="s">
        <v>84</v>
      </c>
      <c r="AW143" s="11" t="s">
        <v>35</v>
      </c>
      <c r="AX143" s="11" t="s">
        <v>74</v>
      </c>
      <c r="AY143" s="153" t="s">
        <v>123</v>
      </c>
    </row>
    <row r="144" spans="2:65" s="13" customFormat="1" ht="10.199999999999999">
      <c r="B144" s="178"/>
      <c r="D144" s="152" t="s">
        <v>132</v>
      </c>
      <c r="E144" s="179" t="s">
        <v>3</v>
      </c>
      <c r="F144" s="180" t="s">
        <v>511</v>
      </c>
      <c r="H144" s="179" t="s">
        <v>3</v>
      </c>
      <c r="I144" s="181"/>
      <c r="L144" s="178"/>
      <c r="M144" s="182"/>
      <c r="N144" s="183"/>
      <c r="O144" s="183"/>
      <c r="P144" s="183"/>
      <c r="Q144" s="183"/>
      <c r="R144" s="183"/>
      <c r="S144" s="183"/>
      <c r="T144" s="184"/>
      <c r="AT144" s="179" t="s">
        <v>132</v>
      </c>
      <c r="AU144" s="179" t="s">
        <v>84</v>
      </c>
      <c r="AV144" s="13" t="s">
        <v>82</v>
      </c>
      <c r="AW144" s="13" t="s">
        <v>35</v>
      </c>
      <c r="AX144" s="13" t="s">
        <v>74</v>
      </c>
      <c r="AY144" s="179" t="s">
        <v>123</v>
      </c>
    </row>
    <row r="145" spans="2:65" s="11" customFormat="1" ht="10.199999999999999">
      <c r="B145" s="151"/>
      <c r="D145" s="152" t="s">
        <v>132</v>
      </c>
      <c r="E145" s="153" t="s">
        <v>3</v>
      </c>
      <c r="F145" s="154" t="s">
        <v>512</v>
      </c>
      <c r="H145" s="155">
        <v>7.4</v>
      </c>
      <c r="I145" s="156"/>
      <c r="L145" s="151"/>
      <c r="M145" s="157"/>
      <c r="N145" s="158"/>
      <c r="O145" s="158"/>
      <c r="P145" s="158"/>
      <c r="Q145" s="158"/>
      <c r="R145" s="158"/>
      <c r="S145" s="158"/>
      <c r="T145" s="159"/>
      <c r="AT145" s="153" t="s">
        <v>132</v>
      </c>
      <c r="AU145" s="153" t="s">
        <v>84</v>
      </c>
      <c r="AV145" s="11" t="s">
        <v>84</v>
      </c>
      <c r="AW145" s="11" t="s">
        <v>35</v>
      </c>
      <c r="AX145" s="11" t="s">
        <v>74</v>
      </c>
      <c r="AY145" s="153" t="s">
        <v>123</v>
      </c>
    </row>
    <row r="146" spans="2:65" s="12" customFormat="1" ht="10.199999999999999">
      <c r="B146" s="160"/>
      <c r="D146" s="152" t="s">
        <v>132</v>
      </c>
      <c r="E146" s="161" t="s">
        <v>3</v>
      </c>
      <c r="F146" s="162" t="s">
        <v>134</v>
      </c>
      <c r="H146" s="163">
        <v>85.4</v>
      </c>
      <c r="I146" s="164"/>
      <c r="L146" s="160"/>
      <c r="M146" s="165"/>
      <c r="N146" s="166"/>
      <c r="O146" s="166"/>
      <c r="P146" s="166"/>
      <c r="Q146" s="166"/>
      <c r="R146" s="166"/>
      <c r="S146" s="166"/>
      <c r="T146" s="167"/>
      <c r="AT146" s="161" t="s">
        <v>132</v>
      </c>
      <c r="AU146" s="161" t="s">
        <v>84</v>
      </c>
      <c r="AV146" s="12" t="s">
        <v>130</v>
      </c>
      <c r="AW146" s="12" t="s">
        <v>35</v>
      </c>
      <c r="AX146" s="12" t="s">
        <v>82</v>
      </c>
      <c r="AY146" s="161" t="s">
        <v>123</v>
      </c>
    </row>
    <row r="147" spans="2:65" s="1" customFormat="1" ht="20.399999999999999" customHeight="1">
      <c r="B147" s="138"/>
      <c r="C147" s="168" t="s">
        <v>389</v>
      </c>
      <c r="D147" s="168" t="s">
        <v>165</v>
      </c>
      <c r="E147" s="169" t="s">
        <v>552</v>
      </c>
      <c r="F147" s="170" t="s">
        <v>553</v>
      </c>
      <c r="G147" s="171" t="s">
        <v>239</v>
      </c>
      <c r="H147" s="172">
        <v>14.8</v>
      </c>
      <c r="I147" s="173"/>
      <c r="J147" s="174">
        <f>ROUND(I147*H147,2)</f>
        <v>0</v>
      </c>
      <c r="K147" s="170" t="s">
        <v>137</v>
      </c>
      <c r="L147" s="175"/>
      <c r="M147" s="176" t="s">
        <v>3</v>
      </c>
      <c r="N147" s="177" t="s">
        <v>45</v>
      </c>
      <c r="O147" s="49"/>
      <c r="P147" s="148">
        <f>O147*H147</f>
        <v>0</v>
      </c>
      <c r="Q147" s="148">
        <v>1</v>
      </c>
      <c r="R147" s="148">
        <f>Q147*H147</f>
        <v>14.8</v>
      </c>
      <c r="S147" s="148">
        <v>0</v>
      </c>
      <c r="T147" s="149">
        <f>S147*H147</f>
        <v>0</v>
      </c>
      <c r="AR147" s="16" t="s">
        <v>169</v>
      </c>
      <c r="AT147" s="16" t="s">
        <v>165</v>
      </c>
      <c r="AU147" s="16" t="s">
        <v>84</v>
      </c>
      <c r="AY147" s="16" t="s">
        <v>123</v>
      </c>
      <c r="BE147" s="150">
        <f>IF(N147="základní",J147,0)</f>
        <v>0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6" t="s">
        <v>82</v>
      </c>
      <c r="BK147" s="150">
        <f>ROUND(I147*H147,2)</f>
        <v>0</v>
      </c>
      <c r="BL147" s="16" t="s">
        <v>130</v>
      </c>
      <c r="BM147" s="16" t="s">
        <v>554</v>
      </c>
    </row>
    <row r="148" spans="2:65" s="13" customFormat="1" ht="10.199999999999999">
      <c r="B148" s="178"/>
      <c r="D148" s="152" t="s">
        <v>132</v>
      </c>
      <c r="E148" s="179" t="s">
        <v>3</v>
      </c>
      <c r="F148" s="180" t="s">
        <v>511</v>
      </c>
      <c r="H148" s="179" t="s">
        <v>3</v>
      </c>
      <c r="I148" s="181"/>
      <c r="L148" s="178"/>
      <c r="M148" s="182"/>
      <c r="N148" s="183"/>
      <c r="O148" s="183"/>
      <c r="P148" s="183"/>
      <c r="Q148" s="183"/>
      <c r="R148" s="183"/>
      <c r="S148" s="183"/>
      <c r="T148" s="184"/>
      <c r="AT148" s="179" t="s">
        <v>132</v>
      </c>
      <c r="AU148" s="179" t="s">
        <v>84</v>
      </c>
      <c r="AV148" s="13" t="s">
        <v>82</v>
      </c>
      <c r="AW148" s="13" t="s">
        <v>35</v>
      </c>
      <c r="AX148" s="13" t="s">
        <v>74</v>
      </c>
      <c r="AY148" s="179" t="s">
        <v>123</v>
      </c>
    </row>
    <row r="149" spans="2:65" s="11" customFormat="1" ht="10.199999999999999">
      <c r="B149" s="151"/>
      <c r="D149" s="152" t="s">
        <v>132</v>
      </c>
      <c r="E149" s="153" t="s">
        <v>3</v>
      </c>
      <c r="F149" s="154" t="s">
        <v>555</v>
      </c>
      <c r="H149" s="155">
        <v>14.8</v>
      </c>
      <c r="I149" s="156"/>
      <c r="L149" s="151"/>
      <c r="M149" s="157"/>
      <c r="N149" s="158"/>
      <c r="O149" s="158"/>
      <c r="P149" s="158"/>
      <c r="Q149" s="158"/>
      <c r="R149" s="158"/>
      <c r="S149" s="158"/>
      <c r="T149" s="159"/>
      <c r="AT149" s="153" t="s">
        <v>132</v>
      </c>
      <c r="AU149" s="153" t="s">
        <v>84</v>
      </c>
      <c r="AV149" s="11" t="s">
        <v>84</v>
      </c>
      <c r="AW149" s="11" t="s">
        <v>35</v>
      </c>
      <c r="AX149" s="11" t="s">
        <v>74</v>
      </c>
      <c r="AY149" s="153" t="s">
        <v>123</v>
      </c>
    </row>
    <row r="150" spans="2:65" s="12" customFormat="1" ht="10.199999999999999">
      <c r="B150" s="160"/>
      <c r="D150" s="152" t="s">
        <v>132</v>
      </c>
      <c r="E150" s="161" t="s">
        <v>3</v>
      </c>
      <c r="F150" s="162" t="s">
        <v>134</v>
      </c>
      <c r="H150" s="163">
        <v>14.8</v>
      </c>
      <c r="I150" s="164"/>
      <c r="L150" s="160"/>
      <c r="M150" s="165"/>
      <c r="N150" s="166"/>
      <c r="O150" s="166"/>
      <c r="P150" s="166"/>
      <c r="Q150" s="166"/>
      <c r="R150" s="166"/>
      <c r="S150" s="166"/>
      <c r="T150" s="167"/>
      <c r="AT150" s="161" t="s">
        <v>132</v>
      </c>
      <c r="AU150" s="161" t="s">
        <v>84</v>
      </c>
      <c r="AV150" s="12" t="s">
        <v>130</v>
      </c>
      <c r="AW150" s="12" t="s">
        <v>35</v>
      </c>
      <c r="AX150" s="12" t="s">
        <v>82</v>
      </c>
      <c r="AY150" s="161" t="s">
        <v>123</v>
      </c>
    </row>
    <row r="151" spans="2:65" s="1" customFormat="1" ht="20.399999999999999" customHeight="1">
      <c r="B151" s="138"/>
      <c r="C151" s="139" t="s">
        <v>556</v>
      </c>
      <c r="D151" s="139" t="s">
        <v>126</v>
      </c>
      <c r="E151" s="140" t="s">
        <v>157</v>
      </c>
      <c r="F151" s="141" t="s">
        <v>158</v>
      </c>
      <c r="G151" s="142" t="s">
        <v>129</v>
      </c>
      <c r="H151" s="143">
        <v>1919.7</v>
      </c>
      <c r="I151" s="144"/>
      <c r="J151" s="145">
        <f>ROUND(I151*H151,2)</f>
        <v>0</v>
      </c>
      <c r="K151" s="141" t="s">
        <v>137</v>
      </c>
      <c r="L151" s="30"/>
      <c r="M151" s="146" t="s">
        <v>3</v>
      </c>
      <c r="N151" s="147" t="s">
        <v>45</v>
      </c>
      <c r="O151" s="49"/>
      <c r="P151" s="148">
        <f>O151*H151</f>
        <v>0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AR151" s="16" t="s">
        <v>130</v>
      </c>
      <c r="AT151" s="16" t="s">
        <v>126</v>
      </c>
      <c r="AU151" s="16" t="s">
        <v>84</v>
      </c>
      <c r="AY151" s="16" t="s">
        <v>123</v>
      </c>
      <c r="BE151" s="150">
        <f>IF(N151="základní",J151,0)</f>
        <v>0</v>
      </c>
      <c r="BF151" s="150">
        <f>IF(N151="snížená",J151,0)</f>
        <v>0</v>
      </c>
      <c r="BG151" s="150">
        <f>IF(N151="zákl. přenesená",J151,0)</f>
        <v>0</v>
      </c>
      <c r="BH151" s="150">
        <f>IF(N151="sníž. přenesená",J151,0)</f>
        <v>0</v>
      </c>
      <c r="BI151" s="150">
        <f>IF(N151="nulová",J151,0)</f>
        <v>0</v>
      </c>
      <c r="BJ151" s="16" t="s">
        <v>82</v>
      </c>
      <c r="BK151" s="150">
        <f>ROUND(I151*H151,2)</f>
        <v>0</v>
      </c>
      <c r="BL151" s="16" t="s">
        <v>130</v>
      </c>
      <c r="BM151" s="16" t="s">
        <v>557</v>
      </c>
    </row>
    <row r="152" spans="2:65" s="13" customFormat="1" ht="10.199999999999999">
      <c r="B152" s="178"/>
      <c r="D152" s="152" t="s">
        <v>132</v>
      </c>
      <c r="E152" s="179" t="s">
        <v>3</v>
      </c>
      <c r="F152" s="180" t="s">
        <v>176</v>
      </c>
      <c r="H152" s="179" t="s">
        <v>3</v>
      </c>
      <c r="I152" s="181"/>
      <c r="L152" s="178"/>
      <c r="M152" s="182"/>
      <c r="N152" s="183"/>
      <c r="O152" s="183"/>
      <c r="P152" s="183"/>
      <c r="Q152" s="183"/>
      <c r="R152" s="183"/>
      <c r="S152" s="183"/>
      <c r="T152" s="184"/>
      <c r="AT152" s="179" t="s">
        <v>132</v>
      </c>
      <c r="AU152" s="179" t="s">
        <v>84</v>
      </c>
      <c r="AV152" s="13" t="s">
        <v>82</v>
      </c>
      <c r="AW152" s="13" t="s">
        <v>35</v>
      </c>
      <c r="AX152" s="13" t="s">
        <v>74</v>
      </c>
      <c r="AY152" s="179" t="s">
        <v>123</v>
      </c>
    </row>
    <row r="153" spans="2:65" s="11" customFormat="1" ht="10.199999999999999">
      <c r="B153" s="151"/>
      <c r="D153" s="152" t="s">
        <v>132</v>
      </c>
      <c r="E153" s="153" t="s">
        <v>3</v>
      </c>
      <c r="F153" s="154" t="s">
        <v>558</v>
      </c>
      <c r="H153" s="155">
        <v>1919.7</v>
      </c>
      <c r="I153" s="156"/>
      <c r="L153" s="151"/>
      <c r="M153" s="157"/>
      <c r="N153" s="158"/>
      <c r="O153" s="158"/>
      <c r="P153" s="158"/>
      <c r="Q153" s="158"/>
      <c r="R153" s="158"/>
      <c r="S153" s="158"/>
      <c r="T153" s="159"/>
      <c r="AT153" s="153" t="s">
        <v>132</v>
      </c>
      <c r="AU153" s="153" t="s">
        <v>84</v>
      </c>
      <c r="AV153" s="11" t="s">
        <v>84</v>
      </c>
      <c r="AW153" s="11" t="s">
        <v>35</v>
      </c>
      <c r="AX153" s="11" t="s">
        <v>74</v>
      </c>
      <c r="AY153" s="153" t="s">
        <v>123</v>
      </c>
    </row>
    <row r="154" spans="2:65" s="12" customFormat="1" ht="10.199999999999999">
      <c r="B154" s="160"/>
      <c r="D154" s="152" t="s">
        <v>132</v>
      </c>
      <c r="E154" s="161" t="s">
        <v>3</v>
      </c>
      <c r="F154" s="162" t="s">
        <v>134</v>
      </c>
      <c r="H154" s="163">
        <v>1919.7</v>
      </c>
      <c r="I154" s="164"/>
      <c r="L154" s="160"/>
      <c r="M154" s="165"/>
      <c r="N154" s="166"/>
      <c r="O154" s="166"/>
      <c r="P154" s="166"/>
      <c r="Q154" s="166"/>
      <c r="R154" s="166"/>
      <c r="S154" s="166"/>
      <c r="T154" s="167"/>
      <c r="AT154" s="161" t="s">
        <v>132</v>
      </c>
      <c r="AU154" s="161" t="s">
        <v>84</v>
      </c>
      <c r="AV154" s="12" t="s">
        <v>130</v>
      </c>
      <c r="AW154" s="12" t="s">
        <v>35</v>
      </c>
      <c r="AX154" s="12" t="s">
        <v>82</v>
      </c>
      <c r="AY154" s="161" t="s">
        <v>123</v>
      </c>
    </row>
    <row r="155" spans="2:65" s="1" customFormat="1" ht="20.399999999999999" customHeight="1">
      <c r="B155" s="138"/>
      <c r="C155" s="139" t="s">
        <v>559</v>
      </c>
      <c r="D155" s="139" t="s">
        <v>126</v>
      </c>
      <c r="E155" s="140" t="s">
        <v>161</v>
      </c>
      <c r="F155" s="141" t="s">
        <v>162</v>
      </c>
      <c r="G155" s="142" t="s">
        <v>129</v>
      </c>
      <c r="H155" s="143">
        <v>1919.7</v>
      </c>
      <c r="I155" s="144"/>
      <c r="J155" s="145">
        <f>ROUND(I155*H155,2)</f>
        <v>0</v>
      </c>
      <c r="K155" s="141" t="s">
        <v>137</v>
      </c>
      <c r="L155" s="30"/>
      <c r="M155" s="146" t="s">
        <v>3</v>
      </c>
      <c r="N155" s="147" t="s">
        <v>45</v>
      </c>
      <c r="O155" s="49"/>
      <c r="P155" s="148">
        <f>O155*H155</f>
        <v>0</v>
      </c>
      <c r="Q155" s="148">
        <v>0</v>
      </c>
      <c r="R155" s="148">
        <f>Q155*H155</f>
        <v>0</v>
      </c>
      <c r="S155" s="148">
        <v>0</v>
      </c>
      <c r="T155" s="149">
        <f>S155*H155</f>
        <v>0</v>
      </c>
      <c r="AR155" s="16" t="s">
        <v>130</v>
      </c>
      <c r="AT155" s="16" t="s">
        <v>126</v>
      </c>
      <c r="AU155" s="16" t="s">
        <v>84</v>
      </c>
      <c r="AY155" s="16" t="s">
        <v>123</v>
      </c>
      <c r="BE155" s="150">
        <f>IF(N155="základní",J155,0)</f>
        <v>0</v>
      </c>
      <c r="BF155" s="150">
        <f>IF(N155="snížená",J155,0)</f>
        <v>0</v>
      </c>
      <c r="BG155" s="150">
        <f>IF(N155="zákl. přenesená",J155,0)</f>
        <v>0</v>
      </c>
      <c r="BH155" s="150">
        <f>IF(N155="sníž. přenesená",J155,0)</f>
        <v>0</v>
      </c>
      <c r="BI155" s="150">
        <f>IF(N155="nulová",J155,0)</f>
        <v>0</v>
      </c>
      <c r="BJ155" s="16" t="s">
        <v>82</v>
      </c>
      <c r="BK155" s="150">
        <f>ROUND(I155*H155,2)</f>
        <v>0</v>
      </c>
      <c r="BL155" s="16" t="s">
        <v>130</v>
      </c>
      <c r="BM155" s="16" t="s">
        <v>560</v>
      </c>
    </row>
    <row r="156" spans="2:65" s="1" customFormat="1" ht="20.399999999999999" customHeight="1">
      <c r="B156" s="138"/>
      <c r="C156" s="168" t="s">
        <v>465</v>
      </c>
      <c r="D156" s="168" t="s">
        <v>165</v>
      </c>
      <c r="E156" s="169" t="s">
        <v>166</v>
      </c>
      <c r="F156" s="170" t="s">
        <v>167</v>
      </c>
      <c r="G156" s="171" t="s">
        <v>168</v>
      </c>
      <c r="H156" s="172">
        <v>57.591000000000001</v>
      </c>
      <c r="I156" s="173"/>
      <c r="J156" s="174">
        <f>ROUND(I156*H156,2)</f>
        <v>0</v>
      </c>
      <c r="K156" s="170" t="s">
        <v>137</v>
      </c>
      <c r="L156" s="175"/>
      <c r="M156" s="176" t="s">
        <v>3</v>
      </c>
      <c r="N156" s="177" t="s">
        <v>45</v>
      </c>
      <c r="O156" s="49"/>
      <c r="P156" s="148">
        <f>O156*H156</f>
        <v>0</v>
      </c>
      <c r="Q156" s="148">
        <v>1E-3</v>
      </c>
      <c r="R156" s="148">
        <f>Q156*H156</f>
        <v>5.7591000000000003E-2</v>
      </c>
      <c r="S156" s="148">
        <v>0</v>
      </c>
      <c r="T156" s="149">
        <f>S156*H156</f>
        <v>0</v>
      </c>
      <c r="AR156" s="16" t="s">
        <v>169</v>
      </c>
      <c r="AT156" s="16" t="s">
        <v>165</v>
      </c>
      <c r="AU156" s="16" t="s">
        <v>84</v>
      </c>
      <c r="AY156" s="16" t="s">
        <v>123</v>
      </c>
      <c r="BE156" s="150">
        <f>IF(N156="základní",J156,0)</f>
        <v>0</v>
      </c>
      <c r="BF156" s="150">
        <f>IF(N156="snížená",J156,0)</f>
        <v>0</v>
      </c>
      <c r="BG156" s="150">
        <f>IF(N156="zákl. přenesená",J156,0)</f>
        <v>0</v>
      </c>
      <c r="BH156" s="150">
        <f>IF(N156="sníž. přenesená",J156,0)</f>
        <v>0</v>
      </c>
      <c r="BI156" s="150">
        <f>IF(N156="nulová",J156,0)</f>
        <v>0</v>
      </c>
      <c r="BJ156" s="16" t="s">
        <v>82</v>
      </c>
      <c r="BK156" s="150">
        <f>ROUND(I156*H156,2)</f>
        <v>0</v>
      </c>
      <c r="BL156" s="16" t="s">
        <v>130</v>
      </c>
      <c r="BM156" s="16" t="s">
        <v>561</v>
      </c>
    </row>
    <row r="157" spans="2:65" s="11" customFormat="1" ht="10.199999999999999">
      <c r="B157" s="151"/>
      <c r="D157" s="152" t="s">
        <v>132</v>
      </c>
      <c r="F157" s="154" t="s">
        <v>562</v>
      </c>
      <c r="H157" s="155">
        <v>57.591000000000001</v>
      </c>
      <c r="I157" s="156"/>
      <c r="L157" s="151"/>
      <c r="M157" s="157"/>
      <c r="N157" s="158"/>
      <c r="O157" s="158"/>
      <c r="P157" s="158"/>
      <c r="Q157" s="158"/>
      <c r="R157" s="158"/>
      <c r="S157" s="158"/>
      <c r="T157" s="159"/>
      <c r="AT157" s="153" t="s">
        <v>132</v>
      </c>
      <c r="AU157" s="153" t="s">
        <v>84</v>
      </c>
      <c r="AV157" s="11" t="s">
        <v>84</v>
      </c>
      <c r="AW157" s="11" t="s">
        <v>4</v>
      </c>
      <c r="AX157" s="11" t="s">
        <v>82</v>
      </c>
      <c r="AY157" s="153" t="s">
        <v>123</v>
      </c>
    </row>
    <row r="158" spans="2:65" s="1" customFormat="1" ht="20.399999999999999" customHeight="1">
      <c r="B158" s="138"/>
      <c r="C158" s="139" t="s">
        <v>563</v>
      </c>
      <c r="D158" s="139" t="s">
        <v>126</v>
      </c>
      <c r="E158" s="140" t="s">
        <v>173</v>
      </c>
      <c r="F158" s="141" t="s">
        <v>174</v>
      </c>
      <c r="G158" s="142" t="s">
        <v>129</v>
      </c>
      <c r="H158" s="143">
        <v>4083.5</v>
      </c>
      <c r="I158" s="144"/>
      <c r="J158" s="145">
        <f>ROUND(I158*H158,2)</f>
        <v>0</v>
      </c>
      <c r="K158" s="141" t="s">
        <v>137</v>
      </c>
      <c r="L158" s="30"/>
      <c r="M158" s="146" t="s">
        <v>3</v>
      </c>
      <c r="N158" s="147" t="s">
        <v>45</v>
      </c>
      <c r="O158" s="49"/>
      <c r="P158" s="148">
        <f>O158*H158</f>
        <v>0</v>
      </c>
      <c r="Q158" s="148">
        <v>0</v>
      </c>
      <c r="R158" s="148">
        <f>Q158*H158</f>
        <v>0</v>
      </c>
      <c r="S158" s="148">
        <v>0</v>
      </c>
      <c r="T158" s="149">
        <f>S158*H158</f>
        <v>0</v>
      </c>
      <c r="AR158" s="16" t="s">
        <v>130</v>
      </c>
      <c r="AT158" s="16" t="s">
        <v>126</v>
      </c>
      <c r="AU158" s="16" t="s">
        <v>84</v>
      </c>
      <c r="AY158" s="16" t="s">
        <v>123</v>
      </c>
      <c r="BE158" s="150">
        <f>IF(N158="základní",J158,0)</f>
        <v>0</v>
      </c>
      <c r="BF158" s="150">
        <f>IF(N158="snížená",J158,0)</f>
        <v>0</v>
      </c>
      <c r="BG158" s="150">
        <f>IF(N158="zákl. přenesená",J158,0)</f>
        <v>0</v>
      </c>
      <c r="BH158" s="150">
        <f>IF(N158="sníž. přenesená",J158,0)</f>
        <v>0</v>
      </c>
      <c r="BI158" s="150">
        <f>IF(N158="nulová",J158,0)</f>
        <v>0</v>
      </c>
      <c r="BJ158" s="16" t="s">
        <v>82</v>
      </c>
      <c r="BK158" s="150">
        <f>ROUND(I158*H158,2)</f>
        <v>0</v>
      </c>
      <c r="BL158" s="16" t="s">
        <v>130</v>
      </c>
      <c r="BM158" s="16" t="s">
        <v>564</v>
      </c>
    </row>
    <row r="159" spans="2:65" s="13" customFormat="1" ht="10.199999999999999">
      <c r="B159" s="178"/>
      <c r="D159" s="152" t="s">
        <v>132</v>
      </c>
      <c r="E159" s="179" t="s">
        <v>3</v>
      </c>
      <c r="F159" s="180" t="s">
        <v>176</v>
      </c>
      <c r="H159" s="179" t="s">
        <v>3</v>
      </c>
      <c r="I159" s="181"/>
      <c r="L159" s="178"/>
      <c r="M159" s="182"/>
      <c r="N159" s="183"/>
      <c r="O159" s="183"/>
      <c r="P159" s="183"/>
      <c r="Q159" s="183"/>
      <c r="R159" s="183"/>
      <c r="S159" s="183"/>
      <c r="T159" s="184"/>
      <c r="AT159" s="179" t="s">
        <v>132</v>
      </c>
      <c r="AU159" s="179" t="s">
        <v>84</v>
      </c>
      <c r="AV159" s="13" t="s">
        <v>82</v>
      </c>
      <c r="AW159" s="13" t="s">
        <v>35</v>
      </c>
      <c r="AX159" s="13" t="s">
        <v>74</v>
      </c>
      <c r="AY159" s="179" t="s">
        <v>123</v>
      </c>
    </row>
    <row r="160" spans="2:65" s="11" customFormat="1" ht="10.199999999999999">
      <c r="B160" s="151"/>
      <c r="D160" s="152" t="s">
        <v>132</v>
      </c>
      <c r="E160" s="153" t="s">
        <v>3</v>
      </c>
      <c r="F160" s="154" t="s">
        <v>565</v>
      </c>
      <c r="H160" s="155">
        <v>4083.5</v>
      </c>
      <c r="I160" s="156"/>
      <c r="L160" s="151"/>
      <c r="M160" s="157"/>
      <c r="N160" s="158"/>
      <c r="O160" s="158"/>
      <c r="P160" s="158"/>
      <c r="Q160" s="158"/>
      <c r="R160" s="158"/>
      <c r="S160" s="158"/>
      <c r="T160" s="159"/>
      <c r="AT160" s="153" t="s">
        <v>132</v>
      </c>
      <c r="AU160" s="153" t="s">
        <v>84</v>
      </c>
      <c r="AV160" s="11" t="s">
        <v>84</v>
      </c>
      <c r="AW160" s="11" t="s">
        <v>35</v>
      </c>
      <c r="AX160" s="11" t="s">
        <v>74</v>
      </c>
      <c r="AY160" s="153" t="s">
        <v>123</v>
      </c>
    </row>
    <row r="161" spans="2:65" s="12" customFormat="1" ht="10.199999999999999">
      <c r="B161" s="160"/>
      <c r="D161" s="152" t="s">
        <v>132</v>
      </c>
      <c r="E161" s="161" t="s">
        <v>3</v>
      </c>
      <c r="F161" s="162" t="s">
        <v>134</v>
      </c>
      <c r="H161" s="163">
        <v>4083.5</v>
      </c>
      <c r="I161" s="164"/>
      <c r="L161" s="160"/>
      <c r="M161" s="165"/>
      <c r="N161" s="166"/>
      <c r="O161" s="166"/>
      <c r="P161" s="166"/>
      <c r="Q161" s="166"/>
      <c r="R161" s="166"/>
      <c r="S161" s="166"/>
      <c r="T161" s="167"/>
      <c r="AT161" s="161" t="s">
        <v>132</v>
      </c>
      <c r="AU161" s="161" t="s">
        <v>84</v>
      </c>
      <c r="AV161" s="12" t="s">
        <v>130</v>
      </c>
      <c r="AW161" s="12" t="s">
        <v>35</v>
      </c>
      <c r="AX161" s="12" t="s">
        <v>82</v>
      </c>
      <c r="AY161" s="161" t="s">
        <v>123</v>
      </c>
    </row>
    <row r="162" spans="2:65" s="1" customFormat="1" ht="20.399999999999999" customHeight="1">
      <c r="B162" s="138"/>
      <c r="C162" s="139" t="s">
        <v>381</v>
      </c>
      <c r="D162" s="139" t="s">
        <v>126</v>
      </c>
      <c r="E162" s="140" t="s">
        <v>179</v>
      </c>
      <c r="F162" s="141" t="s">
        <v>180</v>
      </c>
      <c r="G162" s="142" t="s">
        <v>129</v>
      </c>
      <c r="H162" s="143">
        <v>325.8</v>
      </c>
      <c r="I162" s="144"/>
      <c r="J162" s="145">
        <f>ROUND(I162*H162,2)</f>
        <v>0</v>
      </c>
      <c r="K162" s="141" t="s">
        <v>137</v>
      </c>
      <c r="L162" s="30"/>
      <c r="M162" s="146" t="s">
        <v>3</v>
      </c>
      <c r="N162" s="147" t="s">
        <v>45</v>
      </c>
      <c r="O162" s="49"/>
      <c r="P162" s="148">
        <f>O162*H162</f>
        <v>0</v>
      </c>
      <c r="Q162" s="148">
        <v>0</v>
      </c>
      <c r="R162" s="148">
        <f>Q162*H162</f>
        <v>0</v>
      </c>
      <c r="S162" s="148">
        <v>0</v>
      </c>
      <c r="T162" s="149">
        <f>S162*H162</f>
        <v>0</v>
      </c>
      <c r="AR162" s="16" t="s">
        <v>130</v>
      </c>
      <c r="AT162" s="16" t="s">
        <v>126</v>
      </c>
      <c r="AU162" s="16" t="s">
        <v>84</v>
      </c>
      <c r="AY162" s="16" t="s">
        <v>123</v>
      </c>
      <c r="BE162" s="150">
        <f>IF(N162="základní",J162,0)</f>
        <v>0</v>
      </c>
      <c r="BF162" s="150">
        <f>IF(N162="snížená",J162,0)</f>
        <v>0</v>
      </c>
      <c r="BG162" s="150">
        <f>IF(N162="zákl. přenesená",J162,0)</f>
        <v>0</v>
      </c>
      <c r="BH162" s="150">
        <f>IF(N162="sníž. přenesená",J162,0)</f>
        <v>0</v>
      </c>
      <c r="BI162" s="150">
        <f>IF(N162="nulová",J162,0)</f>
        <v>0</v>
      </c>
      <c r="BJ162" s="16" t="s">
        <v>82</v>
      </c>
      <c r="BK162" s="150">
        <f>ROUND(I162*H162,2)</f>
        <v>0</v>
      </c>
      <c r="BL162" s="16" t="s">
        <v>130</v>
      </c>
      <c r="BM162" s="16" t="s">
        <v>566</v>
      </c>
    </row>
    <row r="163" spans="2:65" s="13" customFormat="1" ht="10.199999999999999">
      <c r="B163" s="178"/>
      <c r="D163" s="152" t="s">
        <v>132</v>
      </c>
      <c r="E163" s="179" t="s">
        <v>3</v>
      </c>
      <c r="F163" s="180" t="s">
        <v>176</v>
      </c>
      <c r="H163" s="179" t="s">
        <v>3</v>
      </c>
      <c r="I163" s="181"/>
      <c r="L163" s="178"/>
      <c r="M163" s="182"/>
      <c r="N163" s="183"/>
      <c r="O163" s="183"/>
      <c r="P163" s="183"/>
      <c r="Q163" s="183"/>
      <c r="R163" s="183"/>
      <c r="S163" s="183"/>
      <c r="T163" s="184"/>
      <c r="AT163" s="179" t="s">
        <v>132</v>
      </c>
      <c r="AU163" s="179" t="s">
        <v>84</v>
      </c>
      <c r="AV163" s="13" t="s">
        <v>82</v>
      </c>
      <c r="AW163" s="13" t="s">
        <v>35</v>
      </c>
      <c r="AX163" s="13" t="s">
        <v>74</v>
      </c>
      <c r="AY163" s="179" t="s">
        <v>123</v>
      </c>
    </row>
    <row r="164" spans="2:65" s="11" customFormat="1" ht="10.199999999999999">
      <c r="B164" s="151"/>
      <c r="D164" s="152" t="s">
        <v>132</v>
      </c>
      <c r="E164" s="153" t="s">
        <v>3</v>
      </c>
      <c r="F164" s="154" t="s">
        <v>567</v>
      </c>
      <c r="H164" s="155">
        <v>325.8</v>
      </c>
      <c r="I164" s="156"/>
      <c r="L164" s="151"/>
      <c r="M164" s="157"/>
      <c r="N164" s="158"/>
      <c r="O164" s="158"/>
      <c r="P164" s="158"/>
      <c r="Q164" s="158"/>
      <c r="R164" s="158"/>
      <c r="S164" s="158"/>
      <c r="T164" s="159"/>
      <c r="AT164" s="153" t="s">
        <v>132</v>
      </c>
      <c r="AU164" s="153" t="s">
        <v>84</v>
      </c>
      <c r="AV164" s="11" t="s">
        <v>84</v>
      </c>
      <c r="AW164" s="11" t="s">
        <v>35</v>
      </c>
      <c r="AX164" s="11" t="s">
        <v>74</v>
      </c>
      <c r="AY164" s="153" t="s">
        <v>123</v>
      </c>
    </row>
    <row r="165" spans="2:65" s="12" customFormat="1" ht="10.199999999999999">
      <c r="B165" s="160"/>
      <c r="D165" s="152" t="s">
        <v>132</v>
      </c>
      <c r="E165" s="161" t="s">
        <v>3</v>
      </c>
      <c r="F165" s="162" t="s">
        <v>134</v>
      </c>
      <c r="H165" s="163">
        <v>325.8</v>
      </c>
      <c r="I165" s="164"/>
      <c r="L165" s="160"/>
      <c r="M165" s="165"/>
      <c r="N165" s="166"/>
      <c r="O165" s="166"/>
      <c r="P165" s="166"/>
      <c r="Q165" s="166"/>
      <c r="R165" s="166"/>
      <c r="S165" s="166"/>
      <c r="T165" s="167"/>
      <c r="AT165" s="161" t="s">
        <v>132</v>
      </c>
      <c r="AU165" s="161" t="s">
        <v>84</v>
      </c>
      <c r="AV165" s="12" t="s">
        <v>130</v>
      </c>
      <c r="AW165" s="12" t="s">
        <v>35</v>
      </c>
      <c r="AX165" s="12" t="s">
        <v>82</v>
      </c>
      <c r="AY165" s="161" t="s">
        <v>123</v>
      </c>
    </row>
    <row r="166" spans="2:65" s="10" customFormat="1" ht="22.8" customHeight="1">
      <c r="B166" s="125"/>
      <c r="D166" s="126" t="s">
        <v>73</v>
      </c>
      <c r="E166" s="136" t="s">
        <v>84</v>
      </c>
      <c r="F166" s="136" t="s">
        <v>183</v>
      </c>
      <c r="I166" s="128"/>
      <c r="J166" s="137">
        <f>BK166</f>
        <v>0</v>
      </c>
      <c r="L166" s="125"/>
      <c r="M166" s="130"/>
      <c r="N166" s="131"/>
      <c r="O166" s="131"/>
      <c r="P166" s="132">
        <f>SUM(P167:P177)</f>
        <v>0</v>
      </c>
      <c r="Q166" s="131"/>
      <c r="R166" s="132">
        <f>SUM(R167:R177)</f>
        <v>23.857217079999995</v>
      </c>
      <c r="S166" s="131"/>
      <c r="T166" s="133">
        <f>SUM(T167:T177)</f>
        <v>0</v>
      </c>
      <c r="AR166" s="126" t="s">
        <v>82</v>
      </c>
      <c r="AT166" s="134" t="s">
        <v>73</v>
      </c>
      <c r="AU166" s="134" t="s">
        <v>82</v>
      </c>
      <c r="AY166" s="126" t="s">
        <v>123</v>
      </c>
      <c r="BK166" s="135">
        <f>SUM(BK167:BK177)</f>
        <v>0</v>
      </c>
    </row>
    <row r="167" spans="2:65" s="1" customFormat="1" ht="30.6" customHeight="1">
      <c r="B167" s="138"/>
      <c r="C167" s="139" t="s">
        <v>299</v>
      </c>
      <c r="D167" s="139" t="s">
        <v>126</v>
      </c>
      <c r="E167" s="140" t="s">
        <v>568</v>
      </c>
      <c r="F167" s="141" t="s">
        <v>569</v>
      </c>
      <c r="G167" s="142" t="s">
        <v>211</v>
      </c>
      <c r="H167" s="143">
        <v>105</v>
      </c>
      <c r="I167" s="144"/>
      <c r="J167" s="145">
        <f>ROUND(I167*H167,2)</f>
        <v>0</v>
      </c>
      <c r="K167" s="141" t="s">
        <v>137</v>
      </c>
      <c r="L167" s="30"/>
      <c r="M167" s="146" t="s">
        <v>3</v>
      </c>
      <c r="N167" s="147" t="s">
        <v>45</v>
      </c>
      <c r="O167" s="49"/>
      <c r="P167" s="148">
        <f>O167*H167</f>
        <v>0</v>
      </c>
      <c r="Q167" s="148">
        <v>0.22656999999999999</v>
      </c>
      <c r="R167" s="148">
        <f>Q167*H167</f>
        <v>23.789849999999998</v>
      </c>
      <c r="S167" s="148">
        <v>0</v>
      </c>
      <c r="T167" s="149">
        <f>S167*H167</f>
        <v>0</v>
      </c>
      <c r="AR167" s="16" t="s">
        <v>130</v>
      </c>
      <c r="AT167" s="16" t="s">
        <v>126</v>
      </c>
      <c r="AU167" s="16" t="s">
        <v>84</v>
      </c>
      <c r="AY167" s="16" t="s">
        <v>123</v>
      </c>
      <c r="BE167" s="150">
        <f>IF(N167="základní",J167,0)</f>
        <v>0</v>
      </c>
      <c r="BF167" s="150">
        <f>IF(N167="snížená",J167,0)</f>
        <v>0</v>
      </c>
      <c r="BG167" s="150">
        <f>IF(N167="zákl. přenesená",J167,0)</f>
        <v>0</v>
      </c>
      <c r="BH167" s="150">
        <f>IF(N167="sníž. přenesená",J167,0)</f>
        <v>0</v>
      </c>
      <c r="BI167" s="150">
        <f>IF(N167="nulová",J167,0)</f>
        <v>0</v>
      </c>
      <c r="BJ167" s="16" t="s">
        <v>82</v>
      </c>
      <c r="BK167" s="150">
        <f>ROUND(I167*H167,2)</f>
        <v>0</v>
      </c>
      <c r="BL167" s="16" t="s">
        <v>130</v>
      </c>
      <c r="BM167" s="16" t="s">
        <v>570</v>
      </c>
    </row>
    <row r="168" spans="2:65" s="1" customFormat="1" ht="20.399999999999999" customHeight="1">
      <c r="B168" s="138"/>
      <c r="C168" s="139" t="s">
        <v>571</v>
      </c>
      <c r="D168" s="139" t="s">
        <v>126</v>
      </c>
      <c r="E168" s="140" t="s">
        <v>572</v>
      </c>
      <c r="F168" s="141" t="s">
        <v>573</v>
      </c>
      <c r="G168" s="142" t="s">
        <v>129</v>
      </c>
      <c r="H168" s="143">
        <v>166.75</v>
      </c>
      <c r="I168" s="144"/>
      <c r="J168" s="145">
        <f>ROUND(I168*H168,2)</f>
        <v>0</v>
      </c>
      <c r="K168" s="141" t="s">
        <v>137</v>
      </c>
      <c r="L168" s="30"/>
      <c r="M168" s="146" t="s">
        <v>3</v>
      </c>
      <c r="N168" s="147" t="s">
        <v>45</v>
      </c>
      <c r="O168" s="49"/>
      <c r="P168" s="148">
        <f>O168*H168</f>
        <v>0</v>
      </c>
      <c r="Q168" s="148">
        <v>2.2000000000000001E-4</v>
      </c>
      <c r="R168" s="148">
        <f>Q168*H168</f>
        <v>3.6685000000000002E-2</v>
      </c>
      <c r="S168" s="148">
        <v>0</v>
      </c>
      <c r="T168" s="149">
        <f>S168*H168</f>
        <v>0</v>
      </c>
      <c r="AR168" s="16" t="s">
        <v>130</v>
      </c>
      <c r="AT168" s="16" t="s">
        <v>126</v>
      </c>
      <c r="AU168" s="16" t="s">
        <v>84</v>
      </c>
      <c r="AY168" s="16" t="s">
        <v>123</v>
      </c>
      <c r="BE168" s="150">
        <f>IF(N168="základní",J168,0)</f>
        <v>0</v>
      </c>
      <c r="BF168" s="150">
        <f>IF(N168="snížená",J168,0)</f>
        <v>0</v>
      </c>
      <c r="BG168" s="150">
        <f>IF(N168="zákl. přenesená",J168,0)</f>
        <v>0</v>
      </c>
      <c r="BH168" s="150">
        <f>IF(N168="sníž. přenesená",J168,0)</f>
        <v>0</v>
      </c>
      <c r="BI168" s="150">
        <f>IF(N168="nulová",J168,0)</f>
        <v>0</v>
      </c>
      <c r="BJ168" s="16" t="s">
        <v>82</v>
      </c>
      <c r="BK168" s="150">
        <f>ROUND(I168*H168,2)</f>
        <v>0</v>
      </c>
      <c r="BL168" s="16" t="s">
        <v>130</v>
      </c>
      <c r="BM168" s="16" t="s">
        <v>574</v>
      </c>
    </row>
    <row r="169" spans="2:65" s="13" customFormat="1" ht="10.199999999999999">
      <c r="B169" s="178"/>
      <c r="D169" s="152" t="s">
        <v>132</v>
      </c>
      <c r="E169" s="179" t="s">
        <v>3</v>
      </c>
      <c r="F169" s="180" t="s">
        <v>575</v>
      </c>
      <c r="H169" s="179" t="s">
        <v>3</v>
      </c>
      <c r="I169" s="181"/>
      <c r="L169" s="178"/>
      <c r="M169" s="182"/>
      <c r="N169" s="183"/>
      <c r="O169" s="183"/>
      <c r="P169" s="183"/>
      <c r="Q169" s="183"/>
      <c r="R169" s="183"/>
      <c r="S169" s="183"/>
      <c r="T169" s="184"/>
      <c r="AT169" s="179" t="s">
        <v>132</v>
      </c>
      <c r="AU169" s="179" t="s">
        <v>84</v>
      </c>
      <c r="AV169" s="13" t="s">
        <v>82</v>
      </c>
      <c r="AW169" s="13" t="s">
        <v>35</v>
      </c>
      <c r="AX169" s="13" t="s">
        <v>74</v>
      </c>
      <c r="AY169" s="179" t="s">
        <v>123</v>
      </c>
    </row>
    <row r="170" spans="2:65" s="11" customFormat="1" ht="10.199999999999999">
      <c r="B170" s="151"/>
      <c r="D170" s="152" t="s">
        <v>132</v>
      </c>
      <c r="E170" s="153" t="s">
        <v>3</v>
      </c>
      <c r="F170" s="154" t="s">
        <v>576</v>
      </c>
      <c r="H170" s="155">
        <v>162.75</v>
      </c>
      <c r="I170" s="156"/>
      <c r="L170" s="151"/>
      <c r="M170" s="157"/>
      <c r="N170" s="158"/>
      <c r="O170" s="158"/>
      <c r="P170" s="158"/>
      <c r="Q170" s="158"/>
      <c r="R170" s="158"/>
      <c r="S170" s="158"/>
      <c r="T170" s="159"/>
      <c r="AT170" s="153" t="s">
        <v>132</v>
      </c>
      <c r="AU170" s="153" t="s">
        <v>84</v>
      </c>
      <c r="AV170" s="11" t="s">
        <v>84</v>
      </c>
      <c r="AW170" s="11" t="s">
        <v>35</v>
      </c>
      <c r="AX170" s="11" t="s">
        <v>74</v>
      </c>
      <c r="AY170" s="153" t="s">
        <v>123</v>
      </c>
    </row>
    <row r="171" spans="2:65" s="13" customFormat="1" ht="10.199999999999999">
      <c r="B171" s="178"/>
      <c r="D171" s="152" t="s">
        <v>132</v>
      </c>
      <c r="E171" s="179" t="s">
        <v>3</v>
      </c>
      <c r="F171" s="180" t="s">
        <v>511</v>
      </c>
      <c r="H171" s="179" t="s">
        <v>3</v>
      </c>
      <c r="I171" s="181"/>
      <c r="L171" s="178"/>
      <c r="M171" s="182"/>
      <c r="N171" s="183"/>
      <c r="O171" s="183"/>
      <c r="P171" s="183"/>
      <c r="Q171" s="183"/>
      <c r="R171" s="183"/>
      <c r="S171" s="183"/>
      <c r="T171" s="184"/>
      <c r="AT171" s="179" t="s">
        <v>132</v>
      </c>
      <c r="AU171" s="179" t="s">
        <v>84</v>
      </c>
      <c r="AV171" s="13" t="s">
        <v>82</v>
      </c>
      <c r="AW171" s="13" t="s">
        <v>35</v>
      </c>
      <c r="AX171" s="13" t="s">
        <v>74</v>
      </c>
      <c r="AY171" s="179" t="s">
        <v>123</v>
      </c>
    </row>
    <row r="172" spans="2:65" s="11" customFormat="1" ht="10.199999999999999">
      <c r="B172" s="151"/>
      <c r="D172" s="152" t="s">
        <v>132</v>
      </c>
      <c r="E172" s="153" t="s">
        <v>3</v>
      </c>
      <c r="F172" s="154" t="s">
        <v>577</v>
      </c>
      <c r="H172" s="155">
        <v>4</v>
      </c>
      <c r="I172" s="156"/>
      <c r="L172" s="151"/>
      <c r="M172" s="157"/>
      <c r="N172" s="158"/>
      <c r="O172" s="158"/>
      <c r="P172" s="158"/>
      <c r="Q172" s="158"/>
      <c r="R172" s="158"/>
      <c r="S172" s="158"/>
      <c r="T172" s="159"/>
      <c r="AT172" s="153" t="s">
        <v>132</v>
      </c>
      <c r="AU172" s="153" t="s">
        <v>84</v>
      </c>
      <c r="AV172" s="11" t="s">
        <v>84</v>
      </c>
      <c r="AW172" s="11" t="s">
        <v>35</v>
      </c>
      <c r="AX172" s="11" t="s">
        <v>74</v>
      </c>
      <c r="AY172" s="153" t="s">
        <v>123</v>
      </c>
    </row>
    <row r="173" spans="2:65" s="12" customFormat="1" ht="10.199999999999999">
      <c r="B173" s="160"/>
      <c r="D173" s="152" t="s">
        <v>132</v>
      </c>
      <c r="E173" s="161" t="s">
        <v>3</v>
      </c>
      <c r="F173" s="162" t="s">
        <v>134</v>
      </c>
      <c r="H173" s="163">
        <v>166.75</v>
      </c>
      <c r="I173" s="164"/>
      <c r="L173" s="160"/>
      <c r="M173" s="165"/>
      <c r="N173" s="166"/>
      <c r="O173" s="166"/>
      <c r="P173" s="166"/>
      <c r="Q173" s="166"/>
      <c r="R173" s="166"/>
      <c r="S173" s="166"/>
      <c r="T173" s="167"/>
      <c r="AT173" s="161" t="s">
        <v>132</v>
      </c>
      <c r="AU173" s="161" t="s">
        <v>84</v>
      </c>
      <c r="AV173" s="12" t="s">
        <v>130</v>
      </c>
      <c r="AW173" s="12" t="s">
        <v>35</v>
      </c>
      <c r="AX173" s="12" t="s">
        <v>82</v>
      </c>
      <c r="AY173" s="161" t="s">
        <v>123</v>
      </c>
    </row>
    <row r="174" spans="2:65" s="1" customFormat="1" ht="20.399999999999999" customHeight="1">
      <c r="B174" s="138"/>
      <c r="C174" s="168" t="s">
        <v>578</v>
      </c>
      <c r="D174" s="168" t="s">
        <v>165</v>
      </c>
      <c r="E174" s="169" t="s">
        <v>579</v>
      </c>
      <c r="F174" s="170" t="s">
        <v>580</v>
      </c>
      <c r="G174" s="171" t="s">
        <v>129</v>
      </c>
      <c r="H174" s="172">
        <v>191.76300000000001</v>
      </c>
      <c r="I174" s="173"/>
      <c r="J174" s="174">
        <f>ROUND(I174*H174,2)</f>
        <v>0</v>
      </c>
      <c r="K174" s="170" t="s">
        <v>137</v>
      </c>
      <c r="L174" s="175"/>
      <c r="M174" s="176" t="s">
        <v>3</v>
      </c>
      <c r="N174" s="177" t="s">
        <v>45</v>
      </c>
      <c r="O174" s="49"/>
      <c r="P174" s="148">
        <f>O174*H174</f>
        <v>0</v>
      </c>
      <c r="Q174" s="148">
        <v>1.6000000000000001E-4</v>
      </c>
      <c r="R174" s="148">
        <f>Q174*H174</f>
        <v>3.0682080000000004E-2</v>
      </c>
      <c r="S174" s="148">
        <v>0</v>
      </c>
      <c r="T174" s="149">
        <f>S174*H174</f>
        <v>0</v>
      </c>
      <c r="AR174" s="16" t="s">
        <v>169</v>
      </c>
      <c r="AT174" s="16" t="s">
        <v>165</v>
      </c>
      <c r="AU174" s="16" t="s">
        <v>84</v>
      </c>
      <c r="AY174" s="16" t="s">
        <v>123</v>
      </c>
      <c r="BE174" s="150">
        <f>IF(N174="základní",J174,0)</f>
        <v>0</v>
      </c>
      <c r="BF174" s="150">
        <f>IF(N174="snížená",J174,0)</f>
        <v>0</v>
      </c>
      <c r="BG174" s="150">
        <f>IF(N174="zákl. přenesená",J174,0)</f>
        <v>0</v>
      </c>
      <c r="BH174" s="150">
        <f>IF(N174="sníž. přenesená",J174,0)</f>
        <v>0</v>
      </c>
      <c r="BI174" s="150">
        <f>IF(N174="nulová",J174,0)</f>
        <v>0</v>
      </c>
      <c r="BJ174" s="16" t="s">
        <v>82</v>
      </c>
      <c r="BK174" s="150">
        <f>ROUND(I174*H174,2)</f>
        <v>0</v>
      </c>
      <c r="BL174" s="16" t="s">
        <v>130</v>
      </c>
      <c r="BM174" s="16" t="s">
        <v>581</v>
      </c>
    </row>
    <row r="175" spans="2:65" s="11" customFormat="1" ht="10.199999999999999">
      <c r="B175" s="151"/>
      <c r="D175" s="152" t="s">
        <v>132</v>
      </c>
      <c r="E175" s="153" t="s">
        <v>3</v>
      </c>
      <c r="F175" s="154" t="s">
        <v>582</v>
      </c>
      <c r="H175" s="155">
        <v>166.75</v>
      </c>
      <c r="I175" s="156"/>
      <c r="L175" s="151"/>
      <c r="M175" s="157"/>
      <c r="N175" s="158"/>
      <c r="O175" s="158"/>
      <c r="P175" s="158"/>
      <c r="Q175" s="158"/>
      <c r="R175" s="158"/>
      <c r="S175" s="158"/>
      <c r="T175" s="159"/>
      <c r="AT175" s="153" t="s">
        <v>132</v>
      </c>
      <c r="AU175" s="153" t="s">
        <v>84</v>
      </c>
      <c r="AV175" s="11" t="s">
        <v>84</v>
      </c>
      <c r="AW175" s="11" t="s">
        <v>35</v>
      </c>
      <c r="AX175" s="11" t="s">
        <v>74</v>
      </c>
      <c r="AY175" s="153" t="s">
        <v>123</v>
      </c>
    </row>
    <row r="176" spans="2:65" s="12" customFormat="1" ht="10.199999999999999">
      <c r="B176" s="160"/>
      <c r="D176" s="152" t="s">
        <v>132</v>
      </c>
      <c r="E176" s="161" t="s">
        <v>3</v>
      </c>
      <c r="F176" s="162" t="s">
        <v>134</v>
      </c>
      <c r="H176" s="163">
        <v>166.75</v>
      </c>
      <c r="I176" s="164"/>
      <c r="L176" s="160"/>
      <c r="M176" s="165"/>
      <c r="N176" s="166"/>
      <c r="O176" s="166"/>
      <c r="P176" s="166"/>
      <c r="Q176" s="166"/>
      <c r="R176" s="166"/>
      <c r="S176" s="166"/>
      <c r="T176" s="167"/>
      <c r="AT176" s="161" t="s">
        <v>132</v>
      </c>
      <c r="AU176" s="161" t="s">
        <v>84</v>
      </c>
      <c r="AV176" s="12" t="s">
        <v>130</v>
      </c>
      <c r="AW176" s="12" t="s">
        <v>35</v>
      </c>
      <c r="AX176" s="12" t="s">
        <v>82</v>
      </c>
      <c r="AY176" s="161" t="s">
        <v>123</v>
      </c>
    </row>
    <row r="177" spans="2:65" s="11" customFormat="1" ht="10.199999999999999">
      <c r="B177" s="151"/>
      <c r="D177" s="152" t="s">
        <v>132</v>
      </c>
      <c r="F177" s="154" t="s">
        <v>583</v>
      </c>
      <c r="H177" s="155">
        <v>191.76300000000001</v>
      </c>
      <c r="I177" s="156"/>
      <c r="L177" s="151"/>
      <c r="M177" s="157"/>
      <c r="N177" s="158"/>
      <c r="O177" s="158"/>
      <c r="P177" s="158"/>
      <c r="Q177" s="158"/>
      <c r="R177" s="158"/>
      <c r="S177" s="158"/>
      <c r="T177" s="159"/>
      <c r="AT177" s="153" t="s">
        <v>132</v>
      </c>
      <c r="AU177" s="153" t="s">
        <v>84</v>
      </c>
      <c r="AV177" s="11" t="s">
        <v>84</v>
      </c>
      <c r="AW177" s="11" t="s">
        <v>4</v>
      </c>
      <c r="AX177" s="11" t="s">
        <v>82</v>
      </c>
      <c r="AY177" s="153" t="s">
        <v>123</v>
      </c>
    </row>
    <row r="178" spans="2:65" s="10" customFormat="1" ht="22.8" customHeight="1">
      <c r="B178" s="125"/>
      <c r="D178" s="126" t="s">
        <v>73</v>
      </c>
      <c r="E178" s="136" t="s">
        <v>130</v>
      </c>
      <c r="F178" s="136" t="s">
        <v>584</v>
      </c>
      <c r="I178" s="128"/>
      <c r="J178" s="137">
        <f>BK178</f>
        <v>0</v>
      </c>
      <c r="L178" s="125"/>
      <c r="M178" s="130"/>
      <c r="N178" s="131"/>
      <c r="O178" s="131"/>
      <c r="P178" s="132">
        <f>SUM(P179:P185)</f>
        <v>0</v>
      </c>
      <c r="Q178" s="131"/>
      <c r="R178" s="132">
        <f>SUM(R179:R185)</f>
        <v>1.2652199999999999E-2</v>
      </c>
      <c r="S178" s="131"/>
      <c r="T178" s="133">
        <f>SUM(T179:T185)</f>
        <v>0</v>
      </c>
      <c r="AR178" s="126" t="s">
        <v>82</v>
      </c>
      <c r="AT178" s="134" t="s">
        <v>73</v>
      </c>
      <c r="AU178" s="134" t="s">
        <v>82</v>
      </c>
      <c r="AY178" s="126" t="s">
        <v>123</v>
      </c>
      <c r="BK178" s="135">
        <f>SUM(BK179:BK185)</f>
        <v>0</v>
      </c>
    </row>
    <row r="179" spans="2:65" s="1" customFormat="1" ht="20.399999999999999" customHeight="1">
      <c r="B179" s="138"/>
      <c r="C179" s="139" t="s">
        <v>271</v>
      </c>
      <c r="D179" s="139" t="s">
        <v>126</v>
      </c>
      <c r="E179" s="140" t="s">
        <v>585</v>
      </c>
      <c r="F179" s="141" t="s">
        <v>586</v>
      </c>
      <c r="G179" s="142" t="s">
        <v>153</v>
      </c>
      <c r="H179" s="143">
        <v>0.54</v>
      </c>
      <c r="I179" s="144"/>
      <c r="J179" s="145">
        <f>ROUND(I179*H179,2)</f>
        <v>0</v>
      </c>
      <c r="K179" s="141" t="s">
        <v>137</v>
      </c>
      <c r="L179" s="30"/>
      <c r="M179" s="146" t="s">
        <v>3</v>
      </c>
      <c r="N179" s="147" t="s">
        <v>45</v>
      </c>
      <c r="O179" s="49"/>
      <c r="P179" s="148">
        <f>O179*H179</f>
        <v>0</v>
      </c>
      <c r="Q179" s="148">
        <v>0</v>
      </c>
      <c r="R179" s="148">
        <f>Q179*H179</f>
        <v>0</v>
      </c>
      <c r="S179" s="148">
        <v>0</v>
      </c>
      <c r="T179" s="149">
        <f>S179*H179</f>
        <v>0</v>
      </c>
      <c r="AR179" s="16" t="s">
        <v>130</v>
      </c>
      <c r="AT179" s="16" t="s">
        <v>126</v>
      </c>
      <c r="AU179" s="16" t="s">
        <v>84</v>
      </c>
      <c r="AY179" s="16" t="s">
        <v>123</v>
      </c>
      <c r="BE179" s="150">
        <f>IF(N179="základní",J179,0)</f>
        <v>0</v>
      </c>
      <c r="BF179" s="150">
        <f>IF(N179="snížená",J179,0)</f>
        <v>0</v>
      </c>
      <c r="BG179" s="150">
        <f>IF(N179="zákl. přenesená",J179,0)</f>
        <v>0</v>
      </c>
      <c r="BH179" s="150">
        <f>IF(N179="sníž. přenesená",J179,0)</f>
        <v>0</v>
      </c>
      <c r="BI179" s="150">
        <f>IF(N179="nulová",J179,0)</f>
        <v>0</v>
      </c>
      <c r="BJ179" s="16" t="s">
        <v>82</v>
      </c>
      <c r="BK179" s="150">
        <f>ROUND(I179*H179,2)</f>
        <v>0</v>
      </c>
      <c r="BL179" s="16" t="s">
        <v>130</v>
      </c>
      <c r="BM179" s="16" t="s">
        <v>587</v>
      </c>
    </row>
    <row r="180" spans="2:65" s="13" customFormat="1" ht="10.199999999999999">
      <c r="B180" s="178"/>
      <c r="D180" s="152" t="s">
        <v>132</v>
      </c>
      <c r="E180" s="179" t="s">
        <v>3</v>
      </c>
      <c r="F180" s="180" t="s">
        <v>588</v>
      </c>
      <c r="H180" s="179" t="s">
        <v>3</v>
      </c>
      <c r="I180" s="181"/>
      <c r="L180" s="178"/>
      <c r="M180" s="182"/>
      <c r="N180" s="183"/>
      <c r="O180" s="183"/>
      <c r="P180" s="183"/>
      <c r="Q180" s="183"/>
      <c r="R180" s="183"/>
      <c r="S180" s="183"/>
      <c r="T180" s="184"/>
      <c r="AT180" s="179" t="s">
        <v>132</v>
      </c>
      <c r="AU180" s="179" t="s">
        <v>84</v>
      </c>
      <c r="AV180" s="13" t="s">
        <v>82</v>
      </c>
      <c r="AW180" s="13" t="s">
        <v>35</v>
      </c>
      <c r="AX180" s="13" t="s">
        <v>74</v>
      </c>
      <c r="AY180" s="179" t="s">
        <v>123</v>
      </c>
    </row>
    <row r="181" spans="2:65" s="11" customFormat="1" ht="10.199999999999999">
      <c r="B181" s="151"/>
      <c r="D181" s="152" t="s">
        <v>132</v>
      </c>
      <c r="E181" s="153" t="s">
        <v>3</v>
      </c>
      <c r="F181" s="154" t="s">
        <v>589</v>
      </c>
      <c r="H181" s="155">
        <v>0.54</v>
      </c>
      <c r="I181" s="156"/>
      <c r="L181" s="151"/>
      <c r="M181" s="157"/>
      <c r="N181" s="158"/>
      <c r="O181" s="158"/>
      <c r="P181" s="158"/>
      <c r="Q181" s="158"/>
      <c r="R181" s="158"/>
      <c r="S181" s="158"/>
      <c r="T181" s="159"/>
      <c r="AT181" s="153" t="s">
        <v>132</v>
      </c>
      <c r="AU181" s="153" t="s">
        <v>84</v>
      </c>
      <c r="AV181" s="11" t="s">
        <v>84</v>
      </c>
      <c r="AW181" s="11" t="s">
        <v>35</v>
      </c>
      <c r="AX181" s="11" t="s">
        <v>74</v>
      </c>
      <c r="AY181" s="153" t="s">
        <v>123</v>
      </c>
    </row>
    <row r="182" spans="2:65" s="12" customFormat="1" ht="10.199999999999999">
      <c r="B182" s="160"/>
      <c r="D182" s="152" t="s">
        <v>132</v>
      </c>
      <c r="E182" s="161" t="s">
        <v>3</v>
      </c>
      <c r="F182" s="162" t="s">
        <v>134</v>
      </c>
      <c r="H182" s="163">
        <v>0.54</v>
      </c>
      <c r="I182" s="164"/>
      <c r="L182" s="160"/>
      <c r="M182" s="165"/>
      <c r="N182" s="166"/>
      <c r="O182" s="166"/>
      <c r="P182" s="166"/>
      <c r="Q182" s="166"/>
      <c r="R182" s="166"/>
      <c r="S182" s="166"/>
      <c r="T182" s="167"/>
      <c r="AT182" s="161" t="s">
        <v>132</v>
      </c>
      <c r="AU182" s="161" t="s">
        <v>84</v>
      </c>
      <c r="AV182" s="12" t="s">
        <v>130</v>
      </c>
      <c r="AW182" s="12" t="s">
        <v>35</v>
      </c>
      <c r="AX182" s="12" t="s">
        <v>82</v>
      </c>
      <c r="AY182" s="161" t="s">
        <v>123</v>
      </c>
    </row>
    <row r="183" spans="2:65" s="1" customFormat="1" ht="20.399999999999999" customHeight="1">
      <c r="B183" s="138"/>
      <c r="C183" s="139" t="s">
        <v>475</v>
      </c>
      <c r="D183" s="139" t="s">
        <v>126</v>
      </c>
      <c r="E183" s="140" t="s">
        <v>590</v>
      </c>
      <c r="F183" s="141" t="s">
        <v>591</v>
      </c>
      <c r="G183" s="142" t="s">
        <v>129</v>
      </c>
      <c r="H183" s="143">
        <v>1.98</v>
      </c>
      <c r="I183" s="144"/>
      <c r="J183" s="145">
        <f>ROUND(I183*H183,2)</f>
        <v>0</v>
      </c>
      <c r="K183" s="141" t="s">
        <v>137</v>
      </c>
      <c r="L183" s="30"/>
      <c r="M183" s="146" t="s">
        <v>3</v>
      </c>
      <c r="N183" s="147" t="s">
        <v>45</v>
      </c>
      <c r="O183" s="49"/>
      <c r="P183" s="148">
        <f>O183*H183</f>
        <v>0</v>
      </c>
      <c r="Q183" s="148">
        <v>6.3899999999999998E-3</v>
      </c>
      <c r="R183" s="148">
        <f>Q183*H183</f>
        <v>1.2652199999999999E-2</v>
      </c>
      <c r="S183" s="148">
        <v>0</v>
      </c>
      <c r="T183" s="149">
        <f>S183*H183</f>
        <v>0</v>
      </c>
      <c r="AR183" s="16" t="s">
        <v>130</v>
      </c>
      <c r="AT183" s="16" t="s">
        <v>126</v>
      </c>
      <c r="AU183" s="16" t="s">
        <v>84</v>
      </c>
      <c r="AY183" s="16" t="s">
        <v>123</v>
      </c>
      <c r="BE183" s="150">
        <f>IF(N183="základní",J183,0)</f>
        <v>0</v>
      </c>
      <c r="BF183" s="150">
        <f>IF(N183="snížená",J183,0)</f>
        <v>0</v>
      </c>
      <c r="BG183" s="150">
        <f>IF(N183="zákl. přenesená",J183,0)</f>
        <v>0</v>
      </c>
      <c r="BH183" s="150">
        <f>IF(N183="sníž. přenesená",J183,0)</f>
        <v>0</v>
      </c>
      <c r="BI183" s="150">
        <f>IF(N183="nulová",J183,0)</f>
        <v>0</v>
      </c>
      <c r="BJ183" s="16" t="s">
        <v>82</v>
      </c>
      <c r="BK183" s="150">
        <f>ROUND(I183*H183,2)</f>
        <v>0</v>
      </c>
      <c r="BL183" s="16" t="s">
        <v>130</v>
      </c>
      <c r="BM183" s="16" t="s">
        <v>592</v>
      </c>
    </row>
    <row r="184" spans="2:65" s="11" customFormat="1" ht="10.199999999999999">
      <c r="B184" s="151"/>
      <c r="D184" s="152" t="s">
        <v>132</v>
      </c>
      <c r="E184" s="153" t="s">
        <v>3</v>
      </c>
      <c r="F184" s="154" t="s">
        <v>593</v>
      </c>
      <c r="H184" s="155">
        <v>1.98</v>
      </c>
      <c r="I184" s="156"/>
      <c r="L184" s="151"/>
      <c r="M184" s="157"/>
      <c r="N184" s="158"/>
      <c r="O184" s="158"/>
      <c r="P184" s="158"/>
      <c r="Q184" s="158"/>
      <c r="R184" s="158"/>
      <c r="S184" s="158"/>
      <c r="T184" s="159"/>
      <c r="AT184" s="153" t="s">
        <v>132</v>
      </c>
      <c r="AU184" s="153" t="s">
        <v>84</v>
      </c>
      <c r="AV184" s="11" t="s">
        <v>84</v>
      </c>
      <c r="AW184" s="11" t="s">
        <v>35</v>
      </c>
      <c r="AX184" s="11" t="s">
        <v>74</v>
      </c>
      <c r="AY184" s="153" t="s">
        <v>123</v>
      </c>
    </row>
    <row r="185" spans="2:65" s="12" customFormat="1" ht="10.199999999999999">
      <c r="B185" s="160"/>
      <c r="D185" s="152" t="s">
        <v>132</v>
      </c>
      <c r="E185" s="161" t="s">
        <v>3</v>
      </c>
      <c r="F185" s="162" t="s">
        <v>134</v>
      </c>
      <c r="H185" s="163">
        <v>1.98</v>
      </c>
      <c r="I185" s="164"/>
      <c r="L185" s="160"/>
      <c r="M185" s="165"/>
      <c r="N185" s="166"/>
      <c r="O185" s="166"/>
      <c r="P185" s="166"/>
      <c r="Q185" s="166"/>
      <c r="R185" s="166"/>
      <c r="S185" s="166"/>
      <c r="T185" s="167"/>
      <c r="AT185" s="161" t="s">
        <v>132</v>
      </c>
      <c r="AU185" s="161" t="s">
        <v>84</v>
      </c>
      <c r="AV185" s="12" t="s">
        <v>130</v>
      </c>
      <c r="AW185" s="12" t="s">
        <v>35</v>
      </c>
      <c r="AX185" s="12" t="s">
        <v>82</v>
      </c>
      <c r="AY185" s="161" t="s">
        <v>123</v>
      </c>
    </row>
    <row r="186" spans="2:65" s="10" customFormat="1" ht="22.8" customHeight="1">
      <c r="B186" s="125"/>
      <c r="D186" s="126" t="s">
        <v>73</v>
      </c>
      <c r="E186" s="136" t="s">
        <v>217</v>
      </c>
      <c r="F186" s="136" t="s">
        <v>218</v>
      </c>
      <c r="I186" s="128"/>
      <c r="J186" s="137">
        <f>BK186</f>
        <v>0</v>
      </c>
      <c r="L186" s="125"/>
      <c r="M186" s="130"/>
      <c r="N186" s="131"/>
      <c r="O186" s="131"/>
      <c r="P186" s="132">
        <f>SUM(P187:P212)</f>
        <v>0</v>
      </c>
      <c r="Q186" s="131"/>
      <c r="R186" s="132">
        <f>SUM(R187:R212)</f>
        <v>183</v>
      </c>
      <c r="S186" s="131"/>
      <c r="T186" s="133">
        <f>SUM(T187:T212)</f>
        <v>0</v>
      </c>
      <c r="AR186" s="126" t="s">
        <v>82</v>
      </c>
      <c r="AT186" s="134" t="s">
        <v>73</v>
      </c>
      <c r="AU186" s="134" t="s">
        <v>82</v>
      </c>
      <c r="AY186" s="126" t="s">
        <v>123</v>
      </c>
      <c r="BK186" s="135">
        <f>SUM(BK187:BK212)</f>
        <v>0</v>
      </c>
    </row>
    <row r="187" spans="2:65" s="1" customFormat="1" ht="20.399999999999999" customHeight="1">
      <c r="B187" s="138"/>
      <c r="C187" s="139" t="s">
        <v>208</v>
      </c>
      <c r="D187" s="139" t="s">
        <v>126</v>
      </c>
      <c r="E187" s="140" t="s">
        <v>594</v>
      </c>
      <c r="F187" s="141" t="s">
        <v>595</v>
      </c>
      <c r="G187" s="142" t="s">
        <v>129</v>
      </c>
      <c r="H187" s="143">
        <v>3417.5949999999998</v>
      </c>
      <c r="I187" s="144"/>
      <c r="J187" s="145">
        <f>ROUND(I187*H187,2)</f>
        <v>0</v>
      </c>
      <c r="K187" s="141" t="s">
        <v>137</v>
      </c>
      <c r="L187" s="30"/>
      <c r="M187" s="146" t="s">
        <v>3</v>
      </c>
      <c r="N187" s="147" t="s">
        <v>45</v>
      </c>
      <c r="O187" s="49"/>
      <c r="P187" s="148">
        <f>O187*H187</f>
        <v>0</v>
      </c>
      <c r="Q187" s="148">
        <v>0</v>
      </c>
      <c r="R187" s="148">
        <f>Q187*H187</f>
        <v>0</v>
      </c>
      <c r="S187" s="148">
        <v>0</v>
      </c>
      <c r="T187" s="149">
        <f>S187*H187</f>
        <v>0</v>
      </c>
      <c r="AR187" s="16" t="s">
        <v>130</v>
      </c>
      <c r="AT187" s="16" t="s">
        <v>126</v>
      </c>
      <c r="AU187" s="16" t="s">
        <v>84</v>
      </c>
      <c r="AY187" s="16" t="s">
        <v>123</v>
      </c>
      <c r="BE187" s="150">
        <f>IF(N187="základní",J187,0)</f>
        <v>0</v>
      </c>
      <c r="BF187" s="150">
        <f>IF(N187="snížená",J187,0)</f>
        <v>0</v>
      </c>
      <c r="BG187" s="150">
        <f>IF(N187="zákl. přenesená",J187,0)</f>
        <v>0</v>
      </c>
      <c r="BH187" s="150">
        <f>IF(N187="sníž. přenesená",J187,0)</f>
        <v>0</v>
      </c>
      <c r="BI187" s="150">
        <f>IF(N187="nulová",J187,0)</f>
        <v>0</v>
      </c>
      <c r="BJ187" s="16" t="s">
        <v>82</v>
      </c>
      <c r="BK187" s="150">
        <f>ROUND(I187*H187,2)</f>
        <v>0</v>
      </c>
      <c r="BL187" s="16" t="s">
        <v>130</v>
      </c>
      <c r="BM187" s="16" t="s">
        <v>596</v>
      </c>
    </row>
    <row r="188" spans="2:65" s="11" customFormat="1" ht="10.199999999999999">
      <c r="B188" s="151"/>
      <c r="D188" s="152" t="s">
        <v>132</v>
      </c>
      <c r="E188" s="153" t="s">
        <v>3</v>
      </c>
      <c r="F188" s="154" t="s">
        <v>597</v>
      </c>
      <c r="H188" s="155">
        <v>3417.5949999999998</v>
      </c>
      <c r="I188" s="156"/>
      <c r="L188" s="151"/>
      <c r="M188" s="157"/>
      <c r="N188" s="158"/>
      <c r="O188" s="158"/>
      <c r="P188" s="158"/>
      <c r="Q188" s="158"/>
      <c r="R188" s="158"/>
      <c r="S188" s="158"/>
      <c r="T188" s="159"/>
      <c r="AT188" s="153" t="s">
        <v>132</v>
      </c>
      <c r="AU188" s="153" t="s">
        <v>84</v>
      </c>
      <c r="AV188" s="11" t="s">
        <v>84</v>
      </c>
      <c r="AW188" s="11" t="s">
        <v>35</v>
      </c>
      <c r="AX188" s="11" t="s">
        <v>74</v>
      </c>
      <c r="AY188" s="153" t="s">
        <v>123</v>
      </c>
    </row>
    <row r="189" spans="2:65" s="12" customFormat="1" ht="10.199999999999999">
      <c r="B189" s="160"/>
      <c r="D189" s="152" t="s">
        <v>132</v>
      </c>
      <c r="E189" s="161" t="s">
        <v>3</v>
      </c>
      <c r="F189" s="162" t="s">
        <v>134</v>
      </c>
      <c r="H189" s="163">
        <v>3417.5949999999998</v>
      </c>
      <c r="I189" s="164"/>
      <c r="L189" s="160"/>
      <c r="M189" s="165"/>
      <c r="N189" s="166"/>
      <c r="O189" s="166"/>
      <c r="P189" s="166"/>
      <c r="Q189" s="166"/>
      <c r="R189" s="166"/>
      <c r="S189" s="166"/>
      <c r="T189" s="167"/>
      <c r="AT189" s="161" t="s">
        <v>132</v>
      </c>
      <c r="AU189" s="161" t="s">
        <v>84</v>
      </c>
      <c r="AV189" s="12" t="s">
        <v>130</v>
      </c>
      <c r="AW189" s="12" t="s">
        <v>35</v>
      </c>
      <c r="AX189" s="12" t="s">
        <v>82</v>
      </c>
      <c r="AY189" s="161" t="s">
        <v>123</v>
      </c>
    </row>
    <row r="190" spans="2:65" s="1" customFormat="1" ht="14.4" customHeight="1">
      <c r="B190" s="138"/>
      <c r="C190" s="139" t="s">
        <v>598</v>
      </c>
      <c r="D190" s="139" t="s">
        <v>126</v>
      </c>
      <c r="E190" s="140" t="s">
        <v>599</v>
      </c>
      <c r="F190" s="141" t="s">
        <v>600</v>
      </c>
      <c r="G190" s="142" t="s">
        <v>129</v>
      </c>
      <c r="H190" s="143">
        <v>3015.5250000000001</v>
      </c>
      <c r="I190" s="144"/>
      <c r="J190" s="145">
        <f>ROUND(I190*H190,2)</f>
        <v>0</v>
      </c>
      <c r="K190" s="141" t="s">
        <v>3</v>
      </c>
      <c r="L190" s="30"/>
      <c r="M190" s="146" t="s">
        <v>3</v>
      </c>
      <c r="N190" s="147" t="s">
        <v>45</v>
      </c>
      <c r="O190" s="49"/>
      <c r="P190" s="148">
        <f>O190*H190</f>
        <v>0</v>
      </c>
      <c r="Q190" s="148">
        <v>0</v>
      </c>
      <c r="R190" s="148">
        <f>Q190*H190</f>
        <v>0</v>
      </c>
      <c r="S190" s="148">
        <v>0</v>
      </c>
      <c r="T190" s="149">
        <f>S190*H190</f>
        <v>0</v>
      </c>
      <c r="AR190" s="16" t="s">
        <v>130</v>
      </c>
      <c r="AT190" s="16" t="s">
        <v>126</v>
      </c>
      <c r="AU190" s="16" t="s">
        <v>84</v>
      </c>
      <c r="AY190" s="16" t="s">
        <v>123</v>
      </c>
      <c r="BE190" s="150">
        <f>IF(N190="základní",J190,0)</f>
        <v>0</v>
      </c>
      <c r="BF190" s="150">
        <f>IF(N190="snížená",J190,0)</f>
        <v>0</v>
      </c>
      <c r="BG190" s="150">
        <f>IF(N190="zákl. přenesená",J190,0)</f>
        <v>0</v>
      </c>
      <c r="BH190" s="150">
        <f>IF(N190="sníž. přenesená",J190,0)</f>
        <v>0</v>
      </c>
      <c r="BI190" s="150">
        <f>IF(N190="nulová",J190,0)</f>
        <v>0</v>
      </c>
      <c r="BJ190" s="16" t="s">
        <v>82</v>
      </c>
      <c r="BK190" s="150">
        <f>ROUND(I190*H190,2)</f>
        <v>0</v>
      </c>
      <c r="BL190" s="16" t="s">
        <v>130</v>
      </c>
      <c r="BM190" s="16" t="s">
        <v>601</v>
      </c>
    </row>
    <row r="191" spans="2:65" s="11" customFormat="1" ht="10.199999999999999">
      <c r="B191" s="151"/>
      <c r="D191" s="152" t="s">
        <v>132</v>
      </c>
      <c r="E191" s="153" t="s">
        <v>3</v>
      </c>
      <c r="F191" s="154" t="s">
        <v>602</v>
      </c>
      <c r="H191" s="155">
        <v>3015.5250000000001</v>
      </c>
      <c r="I191" s="156"/>
      <c r="L191" s="151"/>
      <c r="M191" s="157"/>
      <c r="N191" s="158"/>
      <c r="O191" s="158"/>
      <c r="P191" s="158"/>
      <c r="Q191" s="158"/>
      <c r="R191" s="158"/>
      <c r="S191" s="158"/>
      <c r="T191" s="159"/>
      <c r="AT191" s="153" t="s">
        <v>132</v>
      </c>
      <c r="AU191" s="153" t="s">
        <v>84</v>
      </c>
      <c r="AV191" s="11" t="s">
        <v>84</v>
      </c>
      <c r="AW191" s="11" t="s">
        <v>35</v>
      </c>
      <c r="AX191" s="11" t="s">
        <v>74</v>
      </c>
      <c r="AY191" s="153" t="s">
        <v>123</v>
      </c>
    </row>
    <row r="192" spans="2:65" s="12" customFormat="1" ht="10.199999999999999">
      <c r="B192" s="160"/>
      <c r="D192" s="152" t="s">
        <v>132</v>
      </c>
      <c r="E192" s="161" t="s">
        <v>3</v>
      </c>
      <c r="F192" s="162" t="s">
        <v>134</v>
      </c>
      <c r="H192" s="163">
        <v>3015.5250000000001</v>
      </c>
      <c r="I192" s="164"/>
      <c r="L192" s="160"/>
      <c r="M192" s="165"/>
      <c r="N192" s="166"/>
      <c r="O192" s="166"/>
      <c r="P192" s="166"/>
      <c r="Q192" s="166"/>
      <c r="R192" s="166"/>
      <c r="S192" s="166"/>
      <c r="T192" s="167"/>
      <c r="AT192" s="161" t="s">
        <v>132</v>
      </c>
      <c r="AU192" s="161" t="s">
        <v>84</v>
      </c>
      <c r="AV192" s="12" t="s">
        <v>130</v>
      </c>
      <c r="AW192" s="12" t="s">
        <v>35</v>
      </c>
      <c r="AX192" s="12" t="s">
        <v>82</v>
      </c>
      <c r="AY192" s="161" t="s">
        <v>123</v>
      </c>
    </row>
    <row r="193" spans="2:65" s="1" customFormat="1" ht="14.4" customHeight="1">
      <c r="B193" s="138"/>
      <c r="C193" s="139" t="s">
        <v>603</v>
      </c>
      <c r="D193" s="139" t="s">
        <v>126</v>
      </c>
      <c r="E193" s="140" t="s">
        <v>604</v>
      </c>
      <c r="F193" s="141" t="s">
        <v>605</v>
      </c>
      <c r="G193" s="142" t="s">
        <v>129</v>
      </c>
      <c r="H193" s="143">
        <v>3216.56</v>
      </c>
      <c r="I193" s="144"/>
      <c r="J193" s="145">
        <f>ROUND(I193*H193,2)</f>
        <v>0</v>
      </c>
      <c r="K193" s="141" t="s">
        <v>3</v>
      </c>
      <c r="L193" s="30"/>
      <c r="M193" s="146" t="s">
        <v>3</v>
      </c>
      <c r="N193" s="147" t="s">
        <v>45</v>
      </c>
      <c r="O193" s="49"/>
      <c r="P193" s="148">
        <f>O193*H193</f>
        <v>0</v>
      </c>
      <c r="Q193" s="148">
        <v>0</v>
      </c>
      <c r="R193" s="148">
        <f>Q193*H193</f>
        <v>0</v>
      </c>
      <c r="S193" s="148">
        <v>0</v>
      </c>
      <c r="T193" s="149">
        <f>S193*H193</f>
        <v>0</v>
      </c>
      <c r="AR193" s="16" t="s">
        <v>130</v>
      </c>
      <c r="AT193" s="16" t="s">
        <v>126</v>
      </c>
      <c r="AU193" s="16" t="s">
        <v>84</v>
      </c>
      <c r="AY193" s="16" t="s">
        <v>123</v>
      </c>
      <c r="BE193" s="150">
        <f>IF(N193="základní",J193,0)</f>
        <v>0</v>
      </c>
      <c r="BF193" s="150">
        <f>IF(N193="snížená",J193,0)</f>
        <v>0</v>
      </c>
      <c r="BG193" s="150">
        <f>IF(N193="zákl. přenesená",J193,0)</f>
        <v>0</v>
      </c>
      <c r="BH193" s="150">
        <f>IF(N193="sníž. přenesená",J193,0)</f>
        <v>0</v>
      </c>
      <c r="BI193" s="150">
        <f>IF(N193="nulová",J193,0)</f>
        <v>0</v>
      </c>
      <c r="BJ193" s="16" t="s">
        <v>82</v>
      </c>
      <c r="BK193" s="150">
        <f>ROUND(I193*H193,2)</f>
        <v>0</v>
      </c>
      <c r="BL193" s="16" t="s">
        <v>130</v>
      </c>
      <c r="BM193" s="16" t="s">
        <v>606</v>
      </c>
    </row>
    <row r="194" spans="2:65" s="11" customFormat="1" ht="10.199999999999999">
      <c r="B194" s="151"/>
      <c r="D194" s="152" t="s">
        <v>132</v>
      </c>
      <c r="E194" s="153" t="s">
        <v>3</v>
      </c>
      <c r="F194" s="154" t="s">
        <v>607</v>
      </c>
      <c r="H194" s="155">
        <v>3216.56</v>
      </c>
      <c r="I194" s="156"/>
      <c r="L194" s="151"/>
      <c r="M194" s="157"/>
      <c r="N194" s="158"/>
      <c r="O194" s="158"/>
      <c r="P194" s="158"/>
      <c r="Q194" s="158"/>
      <c r="R194" s="158"/>
      <c r="S194" s="158"/>
      <c r="T194" s="159"/>
      <c r="AT194" s="153" t="s">
        <v>132</v>
      </c>
      <c r="AU194" s="153" t="s">
        <v>84</v>
      </c>
      <c r="AV194" s="11" t="s">
        <v>84</v>
      </c>
      <c r="AW194" s="11" t="s">
        <v>35</v>
      </c>
      <c r="AX194" s="11" t="s">
        <v>74</v>
      </c>
      <c r="AY194" s="153" t="s">
        <v>123</v>
      </c>
    </row>
    <row r="195" spans="2:65" s="12" customFormat="1" ht="10.199999999999999">
      <c r="B195" s="160"/>
      <c r="D195" s="152" t="s">
        <v>132</v>
      </c>
      <c r="E195" s="161" t="s">
        <v>3</v>
      </c>
      <c r="F195" s="162" t="s">
        <v>134</v>
      </c>
      <c r="H195" s="163">
        <v>3216.56</v>
      </c>
      <c r="I195" s="164"/>
      <c r="L195" s="160"/>
      <c r="M195" s="165"/>
      <c r="N195" s="166"/>
      <c r="O195" s="166"/>
      <c r="P195" s="166"/>
      <c r="Q195" s="166"/>
      <c r="R195" s="166"/>
      <c r="S195" s="166"/>
      <c r="T195" s="167"/>
      <c r="AT195" s="161" t="s">
        <v>132</v>
      </c>
      <c r="AU195" s="161" t="s">
        <v>84</v>
      </c>
      <c r="AV195" s="12" t="s">
        <v>130</v>
      </c>
      <c r="AW195" s="12" t="s">
        <v>35</v>
      </c>
      <c r="AX195" s="12" t="s">
        <v>82</v>
      </c>
      <c r="AY195" s="161" t="s">
        <v>123</v>
      </c>
    </row>
    <row r="196" spans="2:65" s="1" customFormat="1" ht="20.399999999999999" customHeight="1">
      <c r="B196" s="138"/>
      <c r="C196" s="139" t="s">
        <v>125</v>
      </c>
      <c r="D196" s="139" t="s">
        <v>126</v>
      </c>
      <c r="E196" s="140" t="s">
        <v>232</v>
      </c>
      <c r="F196" s="141" t="s">
        <v>233</v>
      </c>
      <c r="G196" s="142" t="s">
        <v>153</v>
      </c>
      <c r="H196" s="143">
        <v>91.5</v>
      </c>
      <c r="I196" s="144"/>
      <c r="J196" s="145">
        <f>ROUND(I196*H196,2)</f>
        <v>0</v>
      </c>
      <c r="K196" s="141" t="s">
        <v>137</v>
      </c>
      <c r="L196" s="30"/>
      <c r="M196" s="146" t="s">
        <v>3</v>
      </c>
      <c r="N196" s="147" t="s">
        <v>45</v>
      </c>
      <c r="O196" s="49"/>
      <c r="P196" s="148">
        <f>O196*H196</f>
        <v>0</v>
      </c>
      <c r="Q196" s="148">
        <v>0</v>
      </c>
      <c r="R196" s="148">
        <f>Q196*H196</f>
        <v>0</v>
      </c>
      <c r="S196" s="148">
        <v>0</v>
      </c>
      <c r="T196" s="149">
        <f>S196*H196</f>
        <v>0</v>
      </c>
      <c r="AR196" s="16" t="s">
        <v>130</v>
      </c>
      <c r="AT196" s="16" t="s">
        <v>126</v>
      </c>
      <c r="AU196" s="16" t="s">
        <v>84</v>
      </c>
      <c r="AY196" s="16" t="s">
        <v>123</v>
      </c>
      <c r="BE196" s="150">
        <f>IF(N196="základní",J196,0)</f>
        <v>0</v>
      </c>
      <c r="BF196" s="150">
        <f>IF(N196="snížená",J196,0)</f>
        <v>0</v>
      </c>
      <c r="BG196" s="150">
        <f>IF(N196="zákl. přenesená",J196,0)</f>
        <v>0</v>
      </c>
      <c r="BH196" s="150">
        <f>IF(N196="sníž. přenesená",J196,0)</f>
        <v>0</v>
      </c>
      <c r="BI196" s="150">
        <f>IF(N196="nulová",J196,0)</f>
        <v>0</v>
      </c>
      <c r="BJ196" s="16" t="s">
        <v>82</v>
      </c>
      <c r="BK196" s="150">
        <f>ROUND(I196*H196,2)</f>
        <v>0</v>
      </c>
      <c r="BL196" s="16" t="s">
        <v>130</v>
      </c>
      <c r="BM196" s="16" t="s">
        <v>608</v>
      </c>
    </row>
    <row r="197" spans="2:65" s="11" customFormat="1" ht="10.199999999999999">
      <c r="B197" s="151"/>
      <c r="D197" s="152" t="s">
        <v>132</v>
      </c>
      <c r="E197" s="153" t="s">
        <v>3</v>
      </c>
      <c r="F197" s="154" t="s">
        <v>609</v>
      </c>
      <c r="H197" s="155">
        <v>91.5</v>
      </c>
      <c r="I197" s="156"/>
      <c r="L197" s="151"/>
      <c r="M197" s="157"/>
      <c r="N197" s="158"/>
      <c r="O197" s="158"/>
      <c r="P197" s="158"/>
      <c r="Q197" s="158"/>
      <c r="R197" s="158"/>
      <c r="S197" s="158"/>
      <c r="T197" s="159"/>
      <c r="AT197" s="153" t="s">
        <v>132</v>
      </c>
      <c r="AU197" s="153" t="s">
        <v>84</v>
      </c>
      <c r="AV197" s="11" t="s">
        <v>84</v>
      </c>
      <c r="AW197" s="11" t="s">
        <v>35</v>
      </c>
      <c r="AX197" s="11" t="s">
        <v>74</v>
      </c>
      <c r="AY197" s="153" t="s">
        <v>123</v>
      </c>
    </row>
    <row r="198" spans="2:65" s="12" customFormat="1" ht="10.199999999999999">
      <c r="B198" s="160"/>
      <c r="D198" s="152" t="s">
        <v>132</v>
      </c>
      <c r="E198" s="161" t="s">
        <v>3</v>
      </c>
      <c r="F198" s="162" t="s">
        <v>134</v>
      </c>
      <c r="H198" s="163">
        <v>91.5</v>
      </c>
      <c r="I198" s="164"/>
      <c r="L198" s="160"/>
      <c r="M198" s="165"/>
      <c r="N198" s="166"/>
      <c r="O198" s="166"/>
      <c r="P198" s="166"/>
      <c r="Q198" s="166"/>
      <c r="R198" s="166"/>
      <c r="S198" s="166"/>
      <c r="T198" s="167"/>
      <c r="AT198" s="161" t="s">
        <v>132</v>
      </c>
      <c r="AU198" s="161" t="s">
        <v>84</v>
      </c>
      <c r="AV198" s="12" t="s">
        <v>130</v>
      </c>
      <c r="AW198" s="12" t="s">
        <v>35</v>
      </c>
      <c r="AX198" s="12" t="s">
        <v>82</v>
      </c>
      <c r="AY198" s="161" t="s">
        <v>123</v>
      </c>
    </row>
    <row r="199" spans="2:65" s="1" customFormat="1" ht="20.399999999999999" customHeight="1">
      <c r="B199" s="138"/>
      <c r="C199" s="168" t="s">
        <v>610</v>
      </c>
      <c r="D199" s="168" t="s">
        <v>165</v>
      </c>
      <c r="E199" s="169" t="s">
        <v>237</v>
      </c>
      <c r="F199" s="170" t="s">
        <v>238</v>
      </c>
      <c r="G199" s="171" t="s">
        <v>239</v>
      </c>
      <c r="H199" s="172">
        <v>183</v>
      </c>
      <c r="I199" s="173"/>
      <c r="J199" s="174">
        <f>ROUND(I199*H199,2)</f>
        <v>0</v>
      </c>
      <c r="K199" s="170" t="s">
        <v>137</v>
      </c>
      <c r="L199" s="175"/>
      <c r="M199" s="176" t="s">
        <v>3</v>
      </c>
      <c r="N199" s="177" t="s">
        <v>45</v>
      </c>
      <c r="O199" s="49"/>
      <c r="P199" s="148">
        <f>O199*H199</f>
        <v>0</v>
      </c>
      <c r="Q199" s="148">
        <v>1</v>
      </c>
      <c r="R199" s="148">
        <f>Q199*H199</f>
        <v>183</v>
      </c>
      <c r="S199" s="148">
        <v>0</v>
      </c>
      <c r="T199" s="149">
        <f>S199*H199</f>
        <v>0</v>
      </c>
      <c r="AR199" s="16" t="s">
        <v>169</v>
      </c>
      <c r="AT199" s="16" t="s">
        <v>165</v>
      </c>
      <c r="AU199" s="16" t="s">
        <v>84</v>
      </c>
      <c r="AY199" s="16" t="s">
        <v>123</v>
      </c>
      <c r="BE199" s="150">
        <f>IF(N199="základní",J199,0)</f>
        <v>0</v>
      </c>
      <c r="BF199" s="150">
        <f>IF(N199="snížená",J199,0)</f>
        <v>0</v>
      </c>
      <c r="BG199" s="150">
        <f>IF(N199="zákl. přenesená",J199,0)</f>
        <v>0</v>
      </c>
      <c r="BH199" s="150">
        <f>IF(N199="sníž. přenesená",J199,0)</f>
        <v>0</v>
      </c>
      <c r="BI199" s="150">
        <f>IF(N199="nulová",J199,0)</f>
        <v>0</v>
      </c>
      <c r="BJ199" s="16" t="s">
        <v>82</v>
      </c>
      <c r="BK199" s="150">
        <f>ROUND(I199*H199,2)</f>
        <v>0</v>
      </c>
      <c r="BL199" s="16" t="s">
        <v>130</v>
      </c>
      <c r="BM199" s="16" t="s">
        <v>611</v>
      </c>
    </row>
    <row r="200" spans="2:65" s="11" customFormat="1" ht="10.199999999999999">
      <c r="B200" s="151"/>
      <c r="D200" s="152" t="s">
        <v>132</v>
      </c>
      <c r="E200" s="153" t="s">
        <v>3</v>
      </c>
      <c r="F200" s="154" t="s">
        <v>612</v>
      </c>
      <c r="H200" s="155">
        <v>183</v>
      </c>
      <c r="I200" s="156"/>
      <c r="L200" s="151"/>
      <c r="M200" s="157"/>
      <c r="N200" s="158"/>
      <c r="O200" s="158"/>
      <c r="P200" s="158"/>
      <c r="Q200" s="158"/>
      <c r="R200" s="158"/>
      <c r="S200" s="158"/>
      <c r="T200" s="159"/>
      <c r="AT200" s="153" t="s">
        <v>132</v>
      </c>
      <c r="AU200" s="153" t="s">
        <v>84</v>
      </c>
      <c r="AV200" s="11" t="s">
        <v>84</v>
      </c>
      <c r="AW200" s="11" t="s">
        <v>35</v>
      </c>
      <c r="AX200" s="11" t="s">
        <v>74</v>
      </c>
      <c r="AY200" s="153" t="s">
        <v>123</v>
      </c>
    </row>
    <row r="201" spans="2:65" s="12" customFormat="1" ht="10.199999999999999">
      <c r="B201" s="160"/>
      <c r="D201" s="152" t="s">
        <v>132</v>
      </c>
      <c r="E201" s="161" t="s">
        <v>3</v>
      </c>
      <c r="F201" s="162" t="s">
        <v>134</v>
      </c>
      <c r="H201" s="163">
        <v>183</v>
      </c>
      <c r="I201" s="164"/>
      <c r="L201" s="160"/>
      <c r="M201" s="165"/>
      <c r="N201" s="166"/>
      <c r="O201" s="166"/>
      <c r="P201" s="166"/>
      <c r="Q201" s="166"/>
      <c r="R201" s="166"/>
      <c r="S201" s="166"/>
      <c r="T201" s="167"/>
      <c r="AT201" s="161" t="s">
        <v>132</v>
      </c>
      <c r="AU201" s="161" t="s">
        <v>84</v>
      </c>
      <c r="AV201" s="12" t="s">
        <v>130</v>
      </c>
      <c r="AW201" s="12" t="s">
        <v>35</v>
      </c>
      <c r="AX201" s="12" t="s">
        <v>82</v>
      </c>
      <c r="AY201" s="161" t="s">
        <v>123</v>
      </c>
    </row>
    <row r="202" spans="2:65" s="1" customFormat="1" ht="20.399999999999999" customHeight="1">
      <c r="B202" s="138"/>
      <c r="C202" s="139" t="s">
        <v>613</v>
      </c>
      <c r="D202" s="139" t="s">
        <v>126</v>
      </c>
      <c r="E202" s="140" t="s">
        <v>614</v>
      </c>
      <c r="F202" s="141" t="s">
        <v>615</v>
      </c>
      <c r="G202" s="142" t="s">
        <v>129</v>
      </c>
      <c r="H202" s="143">
        <v>3216.56</v>
      </c>
      <c r="I202" s="144"/>
      <c r="J202" s="145">
        <f>ROUND(I202*H202,2)</f>
        <v>0</v>
      </c>
      <c r="K202" s="141" t="s">
        <v>137</v>
      </c>
      <c r="L202" s="30"/>
      <c r="M202" s="146" t="s">
        <v>3</v>
      </c>
      <c r="N202" s="147" t="s">
        <v>45</v>
      </c>
      <c r="O202" s="49"/>
      <c r="P202" s="148">
        <f>O202*H202</f>
        <v>0</v>
      </c>
      <c r="Q202" s="148">
        <v>0</v>
      </c>
      <c r="R202" s="148">
        <f>Q202*H202</f>
        <v>0</v>
      </c>
      <c r="S202" s="148">
        <v>0</v>
      </c>
      <c r="T202" s="149">
        <f>S202*H202</f>
        <v>0</v>
      </c>
      <c r="AR202" s="16" t="s">
        <v>130</v>
      </c>
      <c r="AT202" s="16" t="s">
        <v>126</v>
      </c>
      <c r="AU202" s="16" t="s">
        <v>84</v>
      </c>
      <c r="AY202" s="16" t="s">
        <v>123</v>
      </c>
      <c r="BE202" s="150">
        <f>IF(N202="základní",J202,0)</f>
        <v>0</v>
      </c>
      <c r="BF202" s="150">
        <f>IF(N202="snížená",J202,0)</f>
        <v>0</v>
      </c>
      <c r="BG202" s="150">
        <f>IF(N202="zákl. přenesená",J202,0)</f>
        <v>0</v>
      </c>
      <c r="BH202" s="150">
        <f>IF(N202="sníž. přenesená",J202,0)</f>
        <v>0</v>
      </c>
      <c r="BI202" s="150">
        <f>IF(N202="nulová",J202,0)</f>
        <v>0</v>
      </c>
      <c r="BJ202" s="16" t="s">
        <v>82</v>
      </c>
      <c r="BK202" s="150">
        <f>ROUND(I202*H202,2)</f>
        <v>0</v>
      </c>
      <c r="BL202" s="16" t="s">
        <v>130</v>
      </c>
      <c r="BM202" s="16" t="s">
        <v>616</v>
      </c>
    </row>
    <row r="203" spans="2:65" s="11" customFormat="1" ht="10.199999999999999">
      <c r="B203" s="151"/>
      <c r="D203" s="152" t="s">
        <v>132</v>
      </c>
      <c r="E203" s="153" t="s">
        <v>3</v>
      </c>
      <c r="F203" s="154" t="s">
        <v>607</v>
      </c>
      <c r="H203" s="155">
        <v>3216.56</v>
      </c>
      <c r="I203" s="156"/>
      <c r="L203" s="151"/>
      <c r="M203" s="157"/>
      <c r="N203" s="158"/>
      <c r="O203" s="158"/>
      <c r="P203" s="158"/>
      <c r="Q203" s="158"/>
      <c r="R203" s="158"/>
      <c r="S203" s="158"/>
      <c r="T203" s="159"/>
      <c r="AT203" s="153" t="s">
        <v>132</v>
      </c>
      <c r="AU203" s="153" t="s">
        <v>84</v>
      </c>
      <c r="AV203" s="11" t="s">
        <v>84</v>
      </c>
      <c r="AW203" s="11" t="s">
        <v>35</v>
      </c>
      <c r="AX203" s="11" t="s">
        <v>74</v>
      </c>
      <c r="AY203" s="153" t="s">
        <v>123</v>
      </c>
    </row>
    <row r="204" spans="2:65" s="12" customFormat="1" ht="10.199999999999999">
      <c r="B204" s="160"/>
      <c r="D204" s="152" t="s">
        <v>132</v>
      </c>
      <c r="E204" s="161" t="s">
        <v>3</v>
      </c>
      <c r="F204" s="162" t="s">
        <v>134</v>
      </c>
      <c r="H204" s="163">
        <v>3216.56</v>
      </c>
      <c r="I204" s="164"/>
      <c r="L204" s="160"/>
      <c r="M204" s="165"/>
      <c r="N204" s="166"/>
      <c r="O204" s="166"/>
      <c r="P204" s="166"/>
      <c r="Q204" s="166"/>
      <c r="R204" s="166"/>
      <c r="S204" s="166"/>
      <c r="T204" s="167"/>
      <c r="AT204" s="161" t="s">
        <v>132</v>
      </c>
      <c r="AU204" s="161" t="s">
        <v>84</v>
      </c>
      <c r="AV204" s="12" t="s">
        <v>130</v>
      </c>
      <c r="AW204" s="12" t="s">
        <v>35</v>
      </c>
      <c r="AX204" s="12" t="s">
        <v>82</v>
      </c>
      <c r="AY204" s="161" t="s">
        <v>123</v>
      </c>
    </row>
    <row r="205" spans="2:65" s="1" customFormat="1" ht="20.399999999999999" customHeight="1">
      <c r="B205" s="138"/>
      <c r="C205" s="139" t="s">
        <v>200</v>
      </c>
      <c r="D205" s="139" t="s">
        <v>126</v>
      </c>
      <c r="E205" s="140" t="s">
        <v>617</v>
      </c>
      <c r="F205" s="141" t="s">
        <v>618</v>
      </c>
      <c r="G205" s="142" t="s">
        <v>129</v>
      </c>
      <c r="H205" s="143">
        <v>2814.49</v>
      </c>
      <c r="I205" s="144"/>
      <c r="J205" s="145">
        <f>ROUND(I205*H205,2)</f>
        <v>0</v>
      </c>
      <c r="K205" s="141" t="s">
        <v>137</v>
      </c>
      <c r="L205" s="30"/>
      <c r="M205" s="146" t="s">
        <v>3</v>
      </c>
      <c r="N205" s="147" t="s">
        <v>45</v>
      </c>
      <c r="O205" s="49"/>
      <c r="P205" s="148">
        <f>O205*H205</f>
        <v>0</v>
      </c>
      <c r="Q205" s="148">
        <v>0</v>
      </c>
      <c r="R205" s="148">
        <f>Q205*H205</f>
        <v>0</v>
      </c>
      <c r="S205" s="148">
        <v>0</v>
      </c>
      <c r="T205" s="149">
        <f>S205*H205</f>
        <v>0</v>
      </c>
      <c r="AR205" s="16" t="s">
        <v>130</v>
      </c>
      <c r="AT205" s="16" t="s">
        <v>126</v>
      </c>
      <c r="AU205" s="16" t="s">
        <v>84</v>
      </c>
      <c r="AY205" s="16" t="s">
        <v>123</v>
      </c>
      <c r="BE205" s="150">
        <f>IF(N205="základní",J205,0)</f>
        <v>0</v>
      </c>
      <c r="BF205" s="150">
        <f>IF(N205="snížená",J205,0)</f>
        <v>0</v>
      </c>
      <c r="BG205" s="150">
        <f>IF(N205="zákl. přenesená",J205,0)</f>
        <v>0</v>
      </c>
      <c r="BH205" s="150">
        <f>IF(N205="sníž. přenesená",J205,0)</f>
        <v>0</v>
      </c>
      <c r="BI205" s="150">
        <f>IF(N205="nulová",J205,0)</f>
        <v>0</v>
      </c>
      <c r="BJ205" s="16" t="s">
        <v>82</v>
      </c>
      <c r="BK205" s="150">
        <f>ROUND(I205*H205,2)</f>
        <v>0</v>
      </c>
      <c r="BL205" s="16" t="s">
        <v>130</v>
      </c>
      <c r="BM205" s="16" t="s">
        <v>619</v>
      </c>
    </row>
    <row r="206" spans="2:65" s="1" customFormat="1" ht="20.399999999999999" customHeight="1">
      <c r="B206" s="138"/>
      <c r="C206" s="139" t="s">
        <v>620</v>
      </c>
      <c r="D206" s="139" t="s">
        <v>126</v>
      </c>
      <c r="E206" s="140" t="s">
        <v>243</v>
      </c>
      <c r="F206" s="141" t="s">
        <v>621</v>
      </c>
      <c r="G206" s="142" t="s">
        <v>129</v>
      </c>
      <c r="H206" s="143">
        <v>2814.49</v>
      </c>
      <c r="I206" s="144"/>
      <c r="J206" s="145">
        <f>ROUND(I206*H206,2)</f>
        <v>0</v>
      </c>
      <c r="K206" s="141" t="s">
        <v>137</v>
      </c>
      <c r="L206" s="30"/>
      <c r="M206" s="146" t="s">
        <v>3</v>
      </c>
      <c r="N206" s="147" t="s">
        <v>45</v>
      </c>
      <c r="O206" s="49"/>
      <c r="P206" s="148">
        <f>O206*H206</f>
        <v>0</v>
      </c>
      <c r="Q206" s="148">
        <v>0</v>
      </c>
      <c r="R206" s="148">
        <f>Q206*H206</f>
        <v>0</v>
      </c>
      <c r="S206" s="148">
        <v>0</v>
      </c>
      <c r="T206" s="149">
        <f>S206*H206</f>
        <v>0</v>
      </c>
      <c r="AR206" s="16" t="s">
        <v>130</v>
      </c>
      <c r="AT206" s="16" t="s">
        <v>126</v>
      </c>
      <c r="AU206" s="16" t="s">
        <v>84</v>
      </c>
      <c r="AY206" s="16" t="s">
        <v>123</v>
      </c>
      <c r="BE206" s="150">
        <f>IF(N206="základní",J206,0)</f>
        <v>0</v>
      </c>
      <c r="BF206" s="150">
        <f>IF(N206="snížená",J206,0)</f>
        <v>0</v>
      </c>
      <c r="BG206" s="150">
        <f>IF(N206="zákl. přenesená",J206,0)</f>
        <v>0</v>
      </c>
      <c r="BH206" s="150">
        <f>IF(N206="sníž. přenesená",J206,0)</f>
        <v>0</v>
      </c>
      <c r="BI206" s="150">
        <f>IF(N206="nulová",J206,0)</f>
        <v>0</v>
      </c>
      <c r="BJ206" s="16" t="s">
        <v>82</v>
      </c>
      <c r="BK206" s="150">
        <f>ROUND(I206*H206,2)</f>
        <v>0</v>
      </c>
      <c r="BL206" s="16" t="s">
        <v>130</v>
      </c>
      <c r="BM206" s="16" t="s">
        <v>622</v>
      </c>
    </row>
    <row r="207" spans="2:65" s="11" customFormat="1" ht="10.199999999999999">
      <c r="B207" s="151"/>
      <c r="D207" s="152" t="s">
        <v>132</v>
      </c>
      <c r="E207" s="153" t="s">
        <v>3</v>
      </c>
      <c r="F207" s="154" t="s">
        <v>623</v>
      </c>
      <c r="H207" s="155">
        <v>2814.49</v>
      </c>
      <c r="I207" s="156"/>
      <c r="L207" s="151"/>
      <c r="M207" s="157"/>
      <c r="N207" s="158"/>
      <c r="O207" s="158"/>
      <c r="P207" s="158"/>
      <c r="Q207" s="158"/>
      <c r="R207" s="158"/>
      <c r="S207" s="158"/>
      <c r="T207" s="159"/>
      <c r="AT207" s="153" t="s">
        <v>132</v>
      </c>
      <c r="AU207" s="153" t="s">
        <v>84</v>
      </c>
      <c r="AV207" s="11" t="s">
        <v>84</v>
      </c>
      <c r="AW207" s="11" t="s">
        <v>35</v>
      </c>
      <c r="AX207" s="11" t="s">
        <v>74</v>
      </c>
      <c r="AY207" s="153" t="s">
        <v>123</v>
      </c>
    </row>
    <row r="208" spans="2:65" s="12" customFormat="1" ht="10.199999999999999">
      <c r="B208" s="160"/>
      <c r="D208" s="152" t="s">
        <v>132</v>
      </c>
      <c r="E208" s="161" t="s">
        <v>3</v>
      </c>
      <c r="F208" s="162" t="s">
        <v>134</v>
      </c>
      <c r="H208" s="163">
        <v>2814.49</v>
      </c>
      <c r="I208" s="164"/>
      <c r="L208" s="160"/>
      <c r="M208" s="165"/>
      <c r="N208" s="166"/>
      <c r="O208" s="166"/>
      <c r="P208" s="166"/>
      <c r="Q208" s="166"/>
      <c r="R208" s="166"/>
      <c r="S208" s="166"/>
      <c r="T208" s="167"/>
      <c r="AT208" s="161" t="s">
        <v>132</v>
      </c>
      <c r="AU208" s="161" t="s">
        <v>84</v>
      </c>
      <c r="AV208" s="12" t="s">
        <v>130</v>
      </c>
      <c r="AW208" s="12" t="s">
        <v>35</v>
      </c>
      <c r="AX208" s="12" t="s">
        <v>82</v>
      </c>
      <c r="AY208" s="161" t="s">
        <v>123</v>
      </c>
    </row>
    <row r="209" spans="2:65" s="1" customFormat="1" ht="14.4" customHeight="1">
      <c r="B209" s="138"/>
      <c r="C209" s="139" t="s">
        <v>398</v>
      </c>
      <c r="D209" s="139" t="s">
        <v>126</v>
      </c>
      <c r="E209" s="140" t="s">
        <v>253</v>
      </c>
      <c r="F209" s="141" t="s">
        <v>254</v>
      </c>
      <c r="G209" s="142" t="s">
        <v>129</v>
      </c>
      <c r="H209" s="143">
        <v>2720</v>
      </c>
      <c r="I209" s="144"/>
      <c r="J209" s="145">
        <f>ROUND(I209*H209,2)</f>
        <v>0</v>
      </c>
      <c r="K209" s="141" t="s">
        <v>3</v>
      </c>
      <c r="L209" s="30"/>
      <c r="M209" s="146" t="s">
        <v>3</v>
      </c>
      <c r="N209" s="147" t="s">
        <v>45</v>
      </c>
      <c r="O209" s="49"/>
      <c r="P209" s="148">
        <f>O209*H209</f>
        <v>0</v>
      </c>
      <c r="Q209" s="148">
        <v>0</v>
      </c>
      <c r="R209" s="148">
        <f>Q209*H209</f>
        <v>0</v>
      </c>
      <c r="S209" s="148">
        <v>0</v>
      </c>
      <c r="T209" s="149">
        <f>S209*H209</f>
        <v>0</v>
      </c>
      <c r="AR209" s="16" t="s">
        <v>130</v>
      </c>
      <c r="AT209" s="16" t="s">
        <v>126</v>
      </c>
      <c r="AU209" s="16" t="s">
        <v>84</v>
      </c>
      <c r="AY209" s="16" t="s">
        <v>123</v>
      </c>
      <c r="BE209" s="150">
        <f>IF(N209="základní",J209,0)</f>
        <v>0</v>
      </c>
      <c r="BF209" s="150">
        <f>IF(N209="snížená",J209,0)</f>
        <v>0</v>
      </c>
      <c r="BG209" s="150">
        <f>IF(N209="zákl. přenesená",J209,0)</f>
        <v>0</v>
      </c>
      <c r="BH209" s="150">
        <f>IF(N209="sníž. přenesená",J209,0)</f>
        <v>0</v>
      </c>
      <c r="BI209" s="150">
        <f>IF(N209="nulová",J209,0)</f>
        <v>0</v>
      </c>
      <c r="BJ209" s="16" t="s">
        <v>82</v>
      </c>
      <c r="BK209" s="150">
        <f>ROUND(I209*H209,2)</f>
        <v>0</v>
      </c>
      <c r="BL209" s="16" t="s">
        <v>130</v>
      </c>
      <c r="BM209" s="16" t="s">
        <v>624</v>
      </c>
    </row>
    <row r="210" spans="2:65" s="1" customFormat="1" ht="14.4" customHeight="1">
      <c r="B210" s="138"/>
      <c r="C210" s="139" t="s">
        <v>402</v>
      </c>
      <c r="D210" s="139" t="s">
        <v>126</v>
      </c>
      <c r="E210" s="140" t="s">
        <v>625</v>
      </c>
      <c r="F210" s="141" t="s">
        <v>626</v>
      </c>
      <c r="G210" s="142" t="s">
        <v>129</v>
      </c>
      <c r="H210" s="143">
        <v>2814.49</v>
      </c>
      <c r="I210" s="144"/>
      <c r="J210" s="145">
        <f>ROUND(I210*H210,2)</f>
        <v>0</v>
      </c>
      <c r="K210" s="141" t="s">
        <v>3</v>
      </c>
      <c r="L210" s="30"/>
      <c r="M210" s="146" t="s">
        <v>3</v>
      </c>
      <c r="N210" s="147" t="s">
        <v>45</v>
      </c>
      <c r="O210" s="49"/>
      <c r="P210" s="148">
        <f>O210*H210</f>
        <v>0</v>
      </c>
      <c r="Q210" s="148">
        <v>0</v>
      </c>
      <c r="R210" s="148">
        <f>Q210*H210</f>
        <v>0</v>
      </c>
      <c r="S210" s="148">
        <v>0</v>
      </c>
      <c r="T210" s="149">
        <f>S210*H210</f>
        <v>0</v>
      </c>
      <c r="AR210" s="16" t="s">
        <v>130</v>
      </c>
      <c r="AT210" s="16" t="s">
        <v>126</v>
      </c>
      <c r="AU210" s="16" t="s">
        <v>84</v>
      </c>
      <c r="AY210" s="16" t="s">
        <v>123</v>
      </c>
      <c r="BE210" s="150">
        <f>IF(N210="základní",J210,0)</f>
        <v>0</v>
      </c>
      <c r="BF210" s="150">
        <f>IF(N210="snížená",J210,0)</f>
        <v>0</v>
      </c>
      <c r="BG210" s="150">
        <f>IF(N210="zákl. přenesená",J210,0)</f>
        <v>0</v>
      </c>
      <c r="BH210" s="150">
        <f>IF(N210="sníž. přenesená",J210,0)</f>
        <v>0</v>
      </c>
      <c r="BI210" s="150">
        <f>IF(N210="nulová",J210,0)</f>
        <v>0</v>
      </c>
      <c r="BJ210" s="16" t="s">
        <v>82</v>
      </c>
      <c r="BK210" s="150">
        <f>ROUND(I210*H210,2)</f>
        <v>0</v>
      </c>
      <c r="BL210" s="16" t="s">
        <v>130</v>
      </c>
      <c r="BM210" s="16" t="s">
        <v>627</v>
      </c>
    </row>
    <row r="211" spans="2:65" s="11" customFormat="1" ht="10.199999999999999">
      <c r="B211" s="151"/>
      <c r="D211" s="152" t="s">
        <v>132</v>
      </c>
      <c r="E211" s="153" t="s">
        <v>3</v>
      </c>
      <c r="F211" s="154" t="s">
        <v>623</v>
      </c>
      <c r="H211" s="155">
        <v>2814.49</v>
      </c>
      <c r="I211" s="156"/>
      <c r="L211" s="151"/>
      <c r="M211" s="157"/>
      <c r="N211" s="158"/>
      <c r="O211" s="158"/>
      <c r="P211" s="158"/>
      <c r="Q211" s="158"/>
      <c r="R211" s="158"/>
      <c r="S211" s="158"/>
      <c r="T211" s="159"/>
      <c r="AT211" s="153" t="s">
        <v>132</v>
      </c>
      <c r="AU211" s="153" t="s">
        <v>84</v>
      </c>
      <c r="AV211" s="11" t="s">
        <v>84</v>
      </c>
      <c r="AW211" s="11" t="s">
        <v>35</v>
      </c>
      <c r="AX211" s="11" t="s">
        <v>74</v>
      </c>
      <c r="AY211" s="153" t="s">
        <v>123</v>
      </c>
    </row>
    <row r="212" spans="2:65" s="12" customFormat="1" ht="10.199999999999999">
      <c r="B212" s="160"/>
      <c r="D212" s="152" t="s">
        <v>132</v>
      </c>
      <c r="E212" s="161" t="s">
        <v>3</v>
      </c>
      <c r="F212" s="162" t="s">
        <v>134</v>
      </c>
      <c r="H212" s="163">
        <v>2814.49</v>
      </c>
      <c r="I212" s="164"/>
      <c r="L212" s="160"/>
      <c r="M212" s="165"/>
      <c r="N212" s="166"/>
      <c r="O212" s="166"/>
      <c r="P212" s="166"/>
      <c r="Q212" s="166"/>
      <c r="R212" s="166"/>
      <c r="S212" s="166"/>
      <c r="T212" s="167"/>
      <c r="AT212" s="161" t="s">
        <v>132</v>
      </c>
      <c r="AU212" s="161" t="s">
        <v>84</v>
      </c>
      <c r="AV212" s="12" t="s">
        <v>130</v>
      </c>
      <c r="AW212" s="12" t="s">
        <v>35</v>
      </c>
      <c r="AX212" s="12" t="s">
        <v>82</v>
      </c>
      <c r="AY212" s="161" t="s">
        <v>123</v>
      </c>
    </row>
    <row r="213" spans="2:65" s="10" customFormat="1" ht="22.8" customHeight="1">
      <c r="B213" s="125"/>
      <c r="D213" s="126" t="s">
        <v>73</v>
      </c>
      <c r="E213" s="136" t="s">
        <v>275</v>
      </c>
      <c r="F213" s="136" t="s">
        <v>276</v>
      </c>
      <c r="I213" s="128"/>
      <c r="J213" s="137">
        <f>BK213</f>
        <v>0</v>
      </c>
      <c r="L213" s="125"/>
      <c r="M213" s="130"/>
      <c r="N213" s="131"/>
      <c r="O213" s="131"/>
      <c r="P213" s="132">
        <f>SUM(P214:P242)</f>
        <v>0</v>
      </c>
      <c r="Q213" s="131"/>
      <c r="R213" s="132">
        <f>SUM(R214:R242)</f>
        <v>2.3570899999999999</v>
      </c>
      <c r="S213" s="131"/>
      <c r="T213" s="133">
        <f>SUM(T214:T242)</f>
        <v>194.92400000000001</v>
      </c>
      <c r="AR213" s="126" t="s">
        <v>82</v>
      </c>
      <c r="AT213" s="134" t="s">
        <v>73</v>
      </c>
      <c r="AU213" s="134" t="s">
        <v>82</v>
      </c>
      <c r="AY213" s="126" t="s">
        <v>123</v>
      </c>
      <c r="BK213" s="135">
        <f>SUM(BK214:BK242)</f>
        <v>0</v>
      </c>
    </row>
    <row r="214" spans="2:65" s="1" customFormat="1" ht="20.399999999999999" customHeight="1">
      <c r="B214" s="138"/>
      <c r="C214" s="139" t="s">
        <v>345</v>
      </c>
      <c r="D214" s="139" t="s">
        <v>126</v>
      </c>
      <c r="E214" s="140" t="s">
        <v>280</v>
      </c>
      <c r="F214" s="141" t="s">
        <v>281</v>
      </c>
      <c r="G214" s="142" t="s">
        <v>189</v>
      </c>
      <c r="H214" s="143">
        <v>40</v>
      </c>
      <c r="I214" s="144"/>
      <c r="J214" s="145">
        <f t="shared" ref="J214:J242" si="0">ROUND(I214*H214,2)</f>
        <v>0</v>
      </c>
      <c r="K214" s="141" t="s">
        <v>137</v>
      </c>
      <c r="L214" s="30"/>
      <c r="M214" s="146" t="s">
        <v>3</v>
      </c>
      <c r="N214" s="147" t="s">
        <v>45</v>
      </c>
      <c r="O214" s="49"/>
      <c r="P214" s="148">
        <f t="shared" ref="P214:P242" si="1">O214*H214</f>
        <v>0</v>
      </c>
      <c r="Q214" s="148">
        <v>2.0000000000000002E-5</v>
      </c>
      <c r="R214" s="148">
        <f t="shared" ref="R214:R242" si="2">Q214*H214</f>
        <v>8.0000000000000004E-4</v>
      </c>
      <c r="S214" s="148">
        <v>0</v>
      </c>
      <c r="T214" s="149">
        <f t="shared" ref="T214:T242" si="3">S214*H214</f>
        <v>0</v>
      </c>
      <c r="AR214" s="16" t="s">
        <v>130</v>
      </c>
      <c r="AT214" s="16" t="s">
        <v>126</v>
      </c>
      <c r="AU214" s="16" t="s">
        <v>84</v>
      </c>
      <c r="AY214" s="16" t="s">
        <v>123</v>
      </c>
      <c r="BE214" s="150">
        <f t="shared" ref="BE214:BE242" si="4">IF(N214="základní",J214,0)</f>
        <v>0</v>
      </c>
      <c r="BF214" s="150">
        <f t="shared" ref="BF214:BF242" si="5">IF(N214="snížená",J214,0)</f>
        <v>0</v>
      </c>
      <c r="BG214" s="150">
        <f t="shared" ref="BG214:BG242" si="6">IF(N214="zákl. přenesená",J214,0)</f>
        <v>0</v>
      </c>
      <c r="BH214" s="150">
        <f t="shared" ref="BH214:BH242" si="7">IF(N214="sníž. přenesená",J214,0)</f>
        <v>0</v>
      </c>
      <c r="BI214" s="150">
        <f t="shared" ref="BI214:BI242" si="8">IF(N214="nulová",J214,0)</f>
        <v>0</v>
      </c>
      <c r="BJ214" s="16" t="s">
        <v>82</v>
      </c>
      <c r="BK214" s="150">
        <f t="shared" ref="BK214:BK242" si="9">ROUND(I214*H214,2)</f>
        <v>0</v>
      </c>
      <c r="BL214" s="16" t="s">
        <v>130</v>
      </c>
      <c r="BM214" s="16" t="s">
        <v>282</v>
      </c>
    </row>
    <row r="215" spans="2:65" s="1" customFormat="1" ht="20.399999999999999" customHeight="1">
      <c r="B215" s="138"/>
      <c r="C215" s="168" t="s">
        <v>349</v>
      </c>
      <c r="D215" s="168" t="s">
        <v>165</v>
      </c>
      <c r="E215" s="169" t="s">
        <v>283</v>
      </c>
      <c r="F215" s="170" t="s">
        <v>284</v>
      </c>
      <c r="G215" s="171" t="s">
        <v>189</v>
      </c>
      <c r="H215" s="172">
        <v>40</v>
      </c>
      <c r="I215" s="173"/>
      <c r="J215" s="174">
        <f t="shared" si="0"/>
        <v>0</v>
      </c>
      <c r="K215" s="170" t="s">
        <v>137</v>
      </c>
      <c r="L215" s="175"/>
      <c r="M215" s="176" t="s">
        <v>3</v>
      </c>
      <c r="N215" s="177" t="s">
        <v>45</v>
      </c>
      <c r="O215" s="49"/>
      <c r="P215" s="148">
        <f t="shared" si="1"/>
        <v>0</v>
      </c>
      <c r="Q215" s="148">
        <v>2.5000000000000001E-4</v>
      </c>
      <c r="R215" s="148">
        <f t="shared" si="2"/>
        <v>0.01</v>
      </c>
      <c r="S215" s="148">
        <v>0</v>
      </c>
      <c r="T215" s="149">
        <f t="shared" si="3"/>
        <v>0</v>
      </c>
      <c r="AR215" s="16" t="s">
        <v>169</v>
      </c>
      <c r="AT215" s="16" t="s">
        <v>165</v>
      </c>
      <c r="AU215" s="16" t="s">
        <v>84</v>
      </c>
      <c r="AY215" s="16" t="s">
        <v>123</v>
      </c>
      <c r="BE215" s="150">
        <f t="shared" si="4"/>
        <v>0</v>
      </c>
      <c r="BF215" s="150">
        <f t="shared" si="5"/>
        <v>0</v>
      </c>
      <c r="BG215" s="150">
        <f t="shared" si="6"/>
        <v>0</v>
      </c>
      <c r="BH215" s="150">
        <f t="shared" si="7"/>
        <v>0</v>
      </c>
      <c r="BI215" s="150">
        <f t="shared" si="8"/>
        <v>0</v>
      </c>
      <c r="BJ215" s="16" t="s">
        <v>82</v>
      </c>
      <c r="BK215" s="150">
        <f t="shared" si="9"/>
        <v>0</v>
      </c>
      <c r="BL215" s="16" t="s">
        <v>130</v>
      </c>
      <c r="BM215" s="16" t="s">
        <v>285</v>
      </c>
    </row>
    <row r="216" spans="2:65" s="1" customFormat="1" ht="20.399999999999999" customHeight="1">
      <c r="B216" s="138"/>
      <c r="C216" s="139" t="s">
        <v>303</v>
      </c>
      <c r="D216" s="139" t="s">
        <v>126</v>
      </c>
      <c r="E216" s="140" t="s">
        <v>286</v>
      </c>
      <c r="F216" s="141" t="s">
        <v>287</v>
      </c>
      <c r="G216" s="142" t="s">
        <v>189</v>
      </c>
      <c r="H216" s="143">
        <v>20</v>
      </c>
      <c r="I216" s="144"/>
      <c r="J216" s="145">
        <f t="shared" si="0"/>
        <v>0</v>
      </c>
      <c r="K216" s="141" t="s">
        <v>137</v>
      </c>
      <c r="L216" s="30"/>
      <c r="M216" s="146" t="s">
        <v>3</v>
      </c>
      <c r="N216" s="147" t="s">
        <v>45</v>
      </c>
      <c r="O216" s="49"/>
      <c r="P216" s="148">
        <f t="shared" si="1"/>
        <v>0</v>
      </c>
      <c r="Q216" s="148">
        <v>6.9999999999999999E-4</v>
      </c>
      <c r="R216" s="148">
        <f t="shared" si="2"/>
        <v>1.4E-2</v>
      </c>
      <c r="S216" s="148">
        <v>0</v>
      </c>
      <c r="T216" s="149">
        <f t="shared" si="3"/>
        <v>0</v>
      </c>
      <c r="AR216" s="16" t="s">
        <v>130</v>
      </c>
      <c r="AT216" s="16" t="s">
        <v>126</v>
      </c>
      <c r="AU216" s="16" t="s">
        <v>84</v>
      </c>
      <c r="AY216" s="16" t="s">
        <v>123</v>
      </c>
      <c r="BE216" s="150">
        <f t="shared" si="4"/>
        <v>0</v>
      </c>
      <c r="BF216" s="150">
        <f t="shared" si="5"/>
        <v>0</v>
      </c>
      <c r="BG216" s="150">
        <f t="shared" si="6"/>
        <v>0</v>
      </c>
      <c r="BH216" s="150">
        <f t="shared" si="7"/>
        <v>0</v>
      </c>
      <c r="BI216" s="150">
        <f t="shared" si="8"/>
        <v>0</v>
      </c>
      <c r="BJ216" s="16" t="s">
        <v>82</v>
      </c>
      <c r="BK216" s="150">
        <f t="shared" si="9"/>
        <v>0</v>
      </c>
      <c r="BL216" s="16" t="s">
        <v>130</v>
      </c>
      <c r="BM216" s="16" t="s">
        <v>288</v>
      </c>
    </row>
    <row r="217" spans="2:65" s="1" customFormat="1" ht="20.399999999999999" customHeight="1">
      <c r="B217" s="138"/>
      <c r="C217" s="168" t="s">
        <v>307</v>
      </c>
      <c r="D217" s="168" t="s">
        <v>165</v>
      </c>
      <c r="E217" s="169" t="s">
        <v>628</v>
      </c>
      <c r="F217" s="170" t="s">
        <v>629</v>
      </c>
      <c r="G217" s="171" t="s">
        <v>189</v>
      </c>
      <c r="H217" s="172">
        <v>1</v>
      </c>
      <c r="I217" s="173"/>
      <c r="J217" s="174">
        <f t="shared" si="0"/>
        <v>0</v>
      </c>
      <c r="K217" s="170" t="s">
        <v>137</v>
      </c>
      <c r="L217" s="175"/>
      <c r="M217" s="176" t="s">
        <v>3</v>
      </c>
      <c r="N217" s="177" t="s">
        <v>45</v>
      </c>
      <c r="O217" s="49"/>
      <c r="P217" s="148">
        <f t="shared" si="1"/>
        <v>0</v>
      </c>
      <c r="Q217" s="148">
        <v>2.5000000000000001E-3</v>
      </c>
      <c r="R217" s="148">
        <f t="shared" si="2"/>
        <v>2.5000000000000001E-3</v>
      </c>
      <c r="S217" s="148">
        <v>0</v>
      </c>
      <c r="T217" s="149">
        <f t="shared" si="3"/>
        <v>0</v>
      </c>
      <c r="AR217" s="16" t="s">
        <v>169</v>
      </c>
      <c r="AT217" s="16" t="s">
        <v>165</v>
      </c>
      <c r="AU217" s="16" t="s">
        <v>84</v>
      </c>
      <c r="AY217" s="16" t="s">
        <v>123</v>
      </c>
      <c r="BE217" s="150">
        <f t="shared" si="4"/>
        <v>0</v>
      </c>
      <c r="BF217" s="150">
        <f t="shared" si="5"/>
        <v>0</v>
      </c>
      <c r="BG217" s="150">
        <f t="shared" si="6"/>
        <v>0</v>
      </c>
      <c r="BH217" s="150">
        <f t="shared" si="7"/>
        <v>0</v>
      </c>
      <c r="BI217" s="150">
        <f t="shared" si="8"/>
        <v>0</v>
      </c>
      <c r="BJ217" s="16" t="s">
        <v>82</v>
      </c>
      <c r="BK217" s="150">
        <f t="shared" si="9"/>
        <v>0</v>
      </c>
      <c r="BL217" s="16" t="s">
        <v>130</v>
      </c>
      <c r="BM217" s="16" t="s">
        <v>630</v>
      </c>
    </row>
    <row r="218" spans="2:65" s="1" customFormat="1" ht="20.399999999999999" customHeight="1">
      <c r="B218" s="138"/>
      <c r="C218" s="168" t="s">
        <v>311</v>
      </c>
      <c r="D218" s="168" t="s">
        <v>165</v>
      </c>
      <c r="E218" s="169" t="s">
        <v>631</v>
      </c>
      <c r="F218" s="170" t="s">
        <v>632</v>
      </c>
      <c r="G218" s="171" t="s">
        <v>189</v>
      </c>
      <c r="H218" s="172">
        <v>6</v>
      </c>
      <c r="I218" s="173"/>
      <c r="J218" s="174">
        <f t="shared" si="0"/>
        <v>0</v>
      </c>
      <c r="K218" s="170" t="s">
        <v>137</v>
      </c>
      <c r="L218" s="175"/>
      <c r="M218" s="176" t="s">
        <v>3</v>
      </c>
      <c r="N218" s="177" t="s">
        <v>45</v>
      </c>
      <c r="O218" s="49"/>
      <c r="P218" s="148">
        <f t="shared" si="1"/>
        <v>0</v>
      </c>
      <c r="Q218" s="148">
        <v>5.0000000000000001E-3</v>
      </c>
      <c r="R218" s="148">
        <f t="shared" si="2"/>
        <v>0.03</v>
      </c>
      <c r="S218" s="148">
        <v>0</v>
      </c>
      <c r="T218" s="149">
        <f t="shared" si="3"/>
        <v>0</v>
      </c>
      <c r="AR218" s="16" t="s">
        <v>169</v>
      </c>
      <c r="AT218" s="16" t="s">
        <v>165</v>
      </c>
      <c r="AU218" s="16" t="s">
        <v>84</v>
      </c>
      <c r="AY218" s="16" t="s">
        <v>123</v>
      </c>
      <c r="BE218" s="150">
        <f t="shared" si="4"/>
        <v>0</v>
      </c>
      <c r="BF218" s="150">
        <f t="shared" si="5"/>
        <v>0</v>
      </c>
      <c r="BG218" s="150">
        <f t="shared" si="6"/>
        <v>0</v>
      </c>
      <c r="BH218" s="150">
        <f t="shared" si="7"/>
        <v>0</v>
      </c>
      <c r="BI218" s="150">
        <f t="shared" si="8"/>
        <v>0</v>
      </c>
      <c r="BJ218" s="16" t="s">
        <v>82</v>
      </c>
      <c r="BK218" s="150">
        <f t="shared" si="9"/>
        <v>0</v>
      </c>
      <c r="BL218" s="16" t="s">
        <v>130</v>
      </c>
      <c r="BM218" s="16" t="s">
        <v>633</v>
      </c>
    </row>
    <row r="219" spans="2:65" s="1" customFormat="1" ht="20.399999999999999" customHeight="1">
      <c r="B219" s="138"/>
      <c r="C219" s="168" t="s">
        <v>315</v>
      </c>
      <c r="D219" s="168" t="s">
        <v>165</v>
      </c>
      <c r="E219" s="169" t="s">
        <v>290</v>
      </c>
      <c r="F219" s="170" t="s">
        <v>291</v>
      </c>
      <c r="G219" s="171" t="s">
        <v>189</v>
      </c>
      <c r="H219" s="172">
        <v>3</v>
      </c>
      <c r="I219" s="173"/>
      <c r="J219" s="174">
        <f t="shared" si="0"/>
        <v>0</v>
      </c>
      <c r="K219" s="170" t="s">
        <v>137</v>
      </c>
      <c r="L219" s="175"/>
      <c r="M219" s="176" t="s">
        <v>3</v>
      </c>
      <c r="N219" s="177" t="s">
        <v>45</v>
      </c>
      <c r="O219" s="49"/>
      <c r="P219" s="148">
        <f t="shared" si="1"/>
        <v>0</v>
      </c>
      <c r="Q219" s="148">
        <v>5.0000000000000001E-3</v>
      </c>
      <c r="R219" s="148">
        <f t="shared" si="2"/>
        <v>1.4999999999999999E-2</v>
      </c>
      <c r="S219" s="148">
        <v>0</v>
      </c>
      <c r="T219" s="149">
        <f t="shared" si="3"/>
        <v>0</v>
      </c>
      <c r="AR219" s="16" t="s">
        <v>169</v>
      </c>
      <c r="AT219" s="16" t="s">
        <v>165</v>
      </c>
      <c r="AU219" s="16" t="s">
        <v>84</v>
      </c>
      <c r="AY219" s="16" t="s">
        <v>123</v>
      </c>
      <c r="BE219" s="150">
        <f t="shared" si="4"/>
        <v>0</v>
      </c>
      <c r="BF219" s="150">
        <f t="shared" si="5"/>
        <v>0</v>
      </c>
      <c r="BG219" s="150">
        <f t="shared" si="6"/>
        <v>0</v>
      </c>
      <c r="BH219" s="150">
        <f t="shared" si="7"/>
        <v>0</v>
      </c>
      <c r="BI219" s="150">
        <f t="shared" si="8"/>
        <v>0</v>
      </c>
      <c r="BJ219" s="16" t="s">
        <v>82</v>
      </c>
      <c r="BK219" s="150">
        <f t="shared" si="9"/>
        <v>0</v>
      </c>
      <c r="BL219" s="16" t="s">
        <v>130</v>
      </c>
      <c r="BM219" s="16" t="s">
        <v>292</v>
      </c>
    </row>
    <row r="220" spans="2:65" s="1" customFormat="1" ht="20.399999999999999" customHeight="1">
      <c r="B220" s="138"/>
      <c r="C220" s="168" t="s">
        <v>9</v>
      </c>
      <c r="D220" s="168" t="s">
        <v>165</v>
      </c>
      <c r="E220" s="169" t="s">
        <v>293</v>
      </c>
      <c r="F220" s="170" t="s">
        <v>294</v>
      </c>
      <c r="G220" s="171" t="s">
        <v>189</v>
      </c>
      <c r="H220" s="172">
        <v>1</v>
      </c>
      <c r="I220" s="173"/>
      <c r="J220" s="174">
        <f t="shared" si="0"/>
        <v>0</v>
      </c>
      <c r="K220" s="170" t="s">
        <v>137</v>
      </c>
      <c r="L220" s="175"/>
      <c r="M220" s="176" t="s">
        <v>3</v>
      </c>
      <c r="N220" s="177" t="s">
        <v>45</v>
      </c>
      <c r="O220" s="49"/>
      <c r="P220" s="148">
        <f t="shared" si="1"/>
        <v>0</v>
      </c>
      <c r="Q220" s="148">
        <v>4.1999999999999997E-3</v>
      </c>
      <c r="R220" s="148">
        <f t="shared" si="2"/>
        <v>4.1999999999999997E-3</v>
      </c>
      <c r="S220" s="148">
        <v>0</v>
      </c>
      <c r="T220" s="149">
        <f t="shared" si="3"/>
        <v>0</v>
      </c>
      <c r="AR220" s="16" t="s">
        <v>169</v>
      </c>
      <c r="AT220" s="16" t="s">
        <v>165</v>
      </c>
      <c r="AU220" s="16" t="s">
        <v>84</v>
      </c>
      <c r="AY220" s="16" t="s">
        <v>123</v>
      </c>
      <c r="BE220" s="150">
        <f t="shared" si="4"/>
        <v>0</v>
      </c>
      <c r="BF220" s="150">
        <f t="shared" si="5"/>
        <v>0</v>
      </c>
      <c r="BG220" s="150">
        <f t="shared" si="6"/>
        <v>0</v>
      </c>
      <c r="BH220" s="150">
        <f t="shared" si="7"/>
        <v>0</v>
      </c>
      <c r="BI220" s="150">
        <f t="shared" si="8"/>
        <v>0</v>
      </c>
      <c r="BJ220" s="16" t="s">
        <v>82</v>
      </c>
      <c r="BK220" s="150">
        <f t="shared" si="9"/>
        <v>0</v>
      </c>
      <c r="BL220" s="16" t="s">
        <v>130</v>
      </c>
      <c r="BM220" s="16" t="s">
        <v>295</v>
      </c>
    </row>
    <row r="221" spans="2:65" s="1" customFormat="1" ht="20.399999999999999" customHeight="1">
      <c r="B221" s="138"/>
      <c r="C221" s="168" t="s">
        <v>322</v>
      </c>
      <c r="D221" s="168" t="s">
        <v>165</v>
      </c>
      <c r="E221" s="169" t="s">
        <v>296</v>
      </c>
      <c r="F221" s="170" t="s">
        <v>297</v>
      </c>
      <c r="G221" s="171" t="s">
        <v>189</v>
      </c>
      <c r="H221" s="172">
        <v>1</v>
      </c>
      <c r="I221" s="173"/>
      <c r="J221" s="174">
        <f t="shared" si="0"/>
        <v>0</v>
      </c>
      <c r="K221" s="170" t="s">
        <v>137</v>
      </c>
      <c r="L221" s="175"/>
      <c r="M221" s="176" t="s">
        <v>3</v>
      </c>
      <c r="N221" s="177" t="s">
        <v>45</v>
      </c>
      <c r="O221" s="49"/>
      <c r="P221" s="148">
        <f t="shared" si="1"/>
        <v>0</v>
      </c>
      <c r="Q221" s="148">
        <v>2.5000000000000001E-3</v>
      </c>
      <c r="R221" s="148">
        <f t="shared" si="2"/>
        <v>2.5000000000000001E-3</v>
      </c>
      <c r="S221" s="148">
        <v>0</v>
      </c>
      <c r="T221" s="149">
        <f t="shared" si="3"/>
        <v>0</v>
      </c>
      <c r="AR221" s="16" t="s">
        <v>169</v>
      </c>
      <c r="AT221" s="16" t="s">
        <v>165</v>
      </c>
      <c r="AU221" s="16" t="s">
        <v>84</v>
      </c>
      <c r="AY221" s="16" t="s">
        <v>123</v>
      </c>
      <c r="BE221" s="150">
        <f t="shared" si="4"/>
        <v>0</v>
      </c>
      <c r="BF221" s="150">
        <f t="shared" si="5"/>
        <v>0</v>
      </c>
      <c r="BG221" s="150">
        <f t="shared" si="6"/>
        <v>0</v>
      </c>
      <c r="BH221" s="150">
        <f t="shared" si="7"/>
        <v>0</v>
      </c>
      <c r="BI221" s="150">
        <f t="shared" si="8"/>
        <v>0</v>
      </c>
      <c r="BJ221" s="16" t="s">
        <v>82</v>
      </c>
      <c r="BK221" s="150">
        <f t="shared" si="9"/>
        <v>0</v>
      </c>
      <c r="BL221" s="16" t="s">
        <v>130</v>
      </c>
      <c r="BM221" s="16" t="s">
        <v>298</v>
      </c>
    </row>
    <row r="222" spans="2:65" s="1" customFormat="1" ht="20.399999999999999" customHeight="1">
      <c r="B222" s="138"/>
      <c r="C222" s="168" t="s">
        <v>326</v>
      </c>
      <c r="D222" s="168" t="s">
        <v>165</v>
      </c>
      <c r="E222" s="169" t="s">
        <v>300</v>
      </c>
      <c r="F222" s="170" t="s">
        <v>301</v>
      </c>
      <c r="G222" s="171" t="s">
        <v>189</v>
      </c>
      <c r="H222" s="172">
        <v>2</v>
      </c>
      <c r="I222" s="173"/>
      <c r="J222" s="174">
        <f t="shared" si="0"/>
        <v>0</v>
      </c>
      <c r="K222" s="170" t="s">
        <v>137</v>
      </c>
      <c r="L222" s="175"/>
      <c r="M222" s="176" t="s">
        <v>3</v>
      </c>
      <c r="N222" s="177" t="s">
        <v>45</v>
      </c>
      <c r="O222" s="49"/>
      <c r="P222" s="148">
        <f t="shared" si="1"/>
        <v>0</v>
      </c>
      <c r="Q222" s="148">
        <v>8.0000000000000002E-3</v>
      </c>
      <c r="R222" s="148">
        <f t="shared" si="2"/>
        <v>1.6E-2</v>
      </c>
      <c r="S222" s="148">
        <v>0</v>
      </c>
      <c r="T222" s="149">
        <f t="shared" si="3"/>
        <v>0</v>
      </c>
      <c r="AR222" s="16" t="s">
        <v>169</v>
      </c>
      <c r="AT222" s="16" t="s">
        <v>165</v>
      </c>
      <c r="AU222" s="16" t="s">
        <v>84</v>
      </c>
      <c r="AY222" s="16" t="s">
        <v>123</v>
      </c>
      <c r="BE222" s="150">
        <f t="shared" si="4"/>
        <v>0</v>
      </c>
      <c r="BF222" s="150">
        <f t="shared" si="5"/>
        <v>0</v>
      </c>
      <c r="BG222" s="150">
        <f t="shared" si="6"/>
        <v>0</v>
      </c>
      <c r="BH222" s="150">
        <f t="shared" si="7"/>
        <v>0</v>
      </c>
      <c r="BI222" s="150">
        <f t="shared" si="8"/>
        <v>0</v>
      </c>
      <c r="BJ222" s="16" t="s">
        <v>82</v>
      </c>
      <c r="BK222" s="150">
        <f t="shared" si="9"/>
        <v>0</v>
      </c>
      <c r="BL222" s="16" t="s">
        <v>130</v>
      </c>
      <c r="BM222" s="16" t="s">
        <v>302</v>
      </c>
    </row>
    <row r="223" spans="2:65" s="1" customFormat="1" ht="20.399999999999999" customHeight="1">
      <c r="B223" s="138"/>
      <c r="C223" s="168" t="s">
        <v>330</v>
      </c>
      <c r="D223" s="168" t="s">
        <v>165</v>
      </c>
      <c r="E223" s="169" t="s">
        <v>304</v>
      </c>
      <c r="F223" s="170" t="s">
        <v>305</v>
      </c>
      <c r="G223" s="171" t="s">
        <v>189</v>
      </c>
      <c r="H223" s="172">
        <v>2</v>
      </c>
      <c r="I223" s="173"/>
      <c r="J223" s="174">
        <f t="shared" si="0"/>
        <v>0</v>
      </c>
      <c r="K223" s="170" t="s">
        <v>137</v>
      </c>
      <c r="L223" s="175"/>
      <c r="M223" s="176" t="s">
        <v>3</v>
      </c>
      <c r="N223" s="177" t="s">
        <v>45</v>
      </c>
      <c r="O223" s="49"/>
      <c r="P223" s="148">
        <f t="shared" si="1"/>
        <v>0</v>
      </c>
      <c r="Q223" s="148">
        <v>4.0000000000000001E-3</v>
      </c>
      <c r="R223" s="148">
        <f t="shared" si="2"/>
        <v>8.0000000000000002E-3</v>
      </c>
      <c r="S223" s="148">
        <v>0</v>
      </c>
      <c r="T223" s="149">
        <f t="shared" si="3"/>
        <v>0</v>
      </c>
      <c r="AR223" s="16" t="s">
        <v>169</v>
      </c>
      <c r="AT223" s="16" t="s">
        <v>165</v>
      </c>
      <c r="AU223" s="16" t="s">
        <v>84</v>
      </c>
      <c r="AY223" s="16" t="s">
        <v>123</v>
      </c>
      <c r="BE223" s="150">
        <f t="shared" si="4"/>
        <v>0</v>
      </c>
      <c r="BF223" s="150">
        <f t="shared" si="5"/>
        <v>0</v>
      </c>
      <c r="BG223" s="150">
        <f t="shared" si="6"/>
        <v>0</v>
      </c>
      <c r="BH223" s="150">
        <f t="shared" si="7"/>
        <v>0</v>
      </c>
      <c r="BI223" s="150">
        <f t="shared" si="8"/>
        <v>0</v>
      </c>
      <c r="BJ223" s="16" t="s">
        <v>82</v>
      </c>
      <c r="BK223" s="150">
        <f t="shared" si="9"/>
        <v>0</v>
      </c>
      <c r="BL223" s="16" t="s">
        <v>130</v>
      </c>
      <c r="BM223" s="16" t="s">
        <v>306</v>
      </c>
    </row>
    <row r="224" spans="2:65" s="1" customFormat="1" ht="20.399999999999999" customHeight="1">
      <c r="B224" s="138"/>
      <c r="C224" s="168" t="s">
        <v>334</v>
      </c>
      <c r="D224" s="168" t="s">
        <v>165</v>
      </c>
      <c r="E224" s="169" t="s">
        <v>634</v>
      </c>
      <c r="F224" s="170" t="s">
        <v>635</v>
      </c>
      <c r="G224" s="171" t="s">
        <v>189</v>
      </c>
      <c r="H224" s="172">
        <v>1</v>
      </c>
      <c r="I224" s="173"/>
      <c r="J224" s="174">
        <f t="shared" si="0"/>
        <v>0</v>
      </c>
      <c r="K224" s="170" t="s">
        <v>137</v>
      </c>
      <c r="L224" s="175"/>
      <c r="M224" s="176" t="s">
        <v>3</v>
      </c>
      <c r="N224" s="177" t="s">
        <v>45</v>
      </c>
      <c r="O224" s="49"/>
      <c r="P224" s="148">
        <f t="shared" si="1"/>
        <v>0</v>
      </c>
      <c r="Q224" s="148">
        <v>7.7999999999999996E-3</v>
      </c>
      <c r="R224" s="148">
        <f t="shared" si="2"/>
        <v>7.7999999999999996E-3</v>
      </c>
      <c r="S224" s="148">
        <v>0</v>
      </c>
      <c r="T224" s="149">
        <f t="shared" si="3"/>
        <v>0</v>
      </c>
      <c r="AR224" s="16" t="s">
        <v>169</v>
      </c>
      <c r="AT224" s="16" t="s">
        <v>165</v>
      </c>
      <c r="AU224" s="16" t="s">
        <v>84</v>
      </c>
      <c r="AY224" s="16" t="s">
        <v>123</v>
      </c>
      <c r="BE224" s="150">
        <f t="shared" si="4"/>
        <v>0</v>
      </c>
      <c r="BF224" s="150">
        <f t="shared" si="5"/>
        <v>0</v>
      </c>
      <c r="BG224" s="150">
        <f t="shared" si="6"/>
        <v>0</v>
      </c>
      <c r="BH224" s="150">
        <f t="shared" si="7"/>
        <v>0</v>
      </c>
      <c r="BI224" s="150">
        <f t="shared" si="8"/>
        <v>0</v>
      </c>
      <c r="BJ224" s="16" t="s">
        <v>82</v>
      </c>
      <c r="BK224" s="150">
        <f t="shared" si="9"/>
        <v>0</v>
      </c>
      <c r="BL224" s="16" t="s">
        <v>130</v>
      </c>
      <c r="BM224" s="16" t="s">
        <v>636</v>
      </c>
    </row>
    <row r="225" spans="2:65" s="1" customFormat="1" ht="20.399999999999999" customHeight="1">
      <c r="B225" s="138"/>
      <c r="C225" s="168" t="s">
        <v>338</v>
      </c>
      <c r="D225" s="168" t="s">
        <v>165</v>
      </c>
      <c r="E225" s="169" t="s">
        <v>316</v>
      </c>
      <c r="F225" s="170" t="s">
        <v>317</v>
      </c>
      <c r="G225" s="171" t="s">
        <v>189</v>
      </c>
      <c r="H225" s="172">
        <v>2</v>
      </c>
      <c r="I225" s="173"/>
      <c r="J225" s="174">
        <f t="shared" si="0"/>
        <v>0</v>
      </c>
      <c r="K225" s="170" t="s">
        <v>137</v>
      </c>
      <c r="L225" s="175"/>
      <c r="M225" s="176" t="s">
        <v>3</v>
      </c>
      <c r="N225" s="177" t="s">
        <v>45</v>
      </c>
      <c r="O225" s="49"/>
      <c r="P225" s="148">
        <f t="shared" si="1"/>
        <v>0</v>
      </c>
      <c r="Q225" s="148">
        <v>6.0000000000000001E-3</v>
      </c>
      <c r="R225" s="148">
        <f t="shared" si="2"/>
        <v>1.2E-2</v>
      </c>
      <c r="S225" s="148">
        <v>0</v>
      </c>
      <c r="T225" s="149">
        <f t="shared" si="3"/>
        <v>0</v>
      </c>
      <c r="AR225" s="16" t="s">
        <v>169</v>
      </c>
      <c r="AT225" s="16" t="s">
        <v>165</v>
      </c>
      <c r="AU225" s="16" t="s">
        <v>84</v>
      </c>
      <c r="AY225" s="16" t="s">
        <v>123</v>
      </c>
      <c r="BE225" s="150">
        <f t="shared" si="4"/>
        <v>0</v>
      </c>
      <c r="BF225" s="150">
        <f t="shared" si="5"/>
        <v>0</v>
      </c>
      <c r="BG225" s="150">
        <f t="shared" si="6"/>
        <v>0</v>
      </c>
      <c r="BH225" s="150">
        <f t="shared" si="7"/>
        <v>0</v>
      </c>
      <c r="BI225" s="150">
        <f t="shared" si="8"/>
        <v>0</v>
      </c>
      <c r="BJ225" s="16" t="s">
        <v>82</v>
      </c>
      <c r="BK225" s="150">
        <f t="shared" si="9"/>
        <v>0</v>
      </c>
      <c r="BL225" s="16" t="s">
        <v>130</v>
      </c>
      <c r="BM225" s="16" t="s">
        <v>318</v>
      </c>
    </row>
    <row r="226" spans="2:65" s="1" customFormat="1" ht="20.399999999999999" customHeight="1">
      <c r="B226" s="138"/>
      <c r="C226" s="168" t="s">
        <v>8</v>
      </c>
      <c r="D226" s="168" t="s">
        <v>165</v>
      </c>
      <c r="E226" s="169" t="s">
        <v>319</v>
      </c>
      <c r="F226" s="170" t="s">
        <v>320</v>
      </c>
      <c r="G226" s="171" t="s">
        <v>189</v>
      </c>
      <c r="H226" s="172">
        <v>1</v>
      </c>
      <c r="I226" s="173"/>
      <c r="J226" s="174">
        <f t="shared" si="0"/>
        <v>0</v>
      </c>
      <c r="K226" s="170" t="s">
        <v>137</v>
      </c>
      <c r="L226" s="175"/>
      <c r="M226" s="176" t="s">
        <v>3</v>
      </c>
      <c r="N226" s="177" t="s">
        <v>45</v>
      </c>
      <c r="O226" s="49"/>
      <c r="P226" s="148">
        <f t="shared" si="1"/>
        <v>0</v>
      </c>
      <c r="Q226" s="148">
        <v>6.0000000000000001E-3</v>
      </c>
      <c r="R226" s="148">
        <f t="shared" si="2"/>
        <v>6.0000000000000001E-3</v>
      </c>
      <c r="S226" s="148">
        <v>0</v>
      </c>
      <c r="T226" s="149">
        <f t="shared" si="3"/>
        <v>0</v>
      </c>
      <c r="AR226" s="16" t="s">
        <v>169</v>
      </c>
      <c r="AT226" s="16" t="s">
        <v>165</v>
      </c>
      <c r="AU226" s="16" t="s">
        <v>84</v>
      </c>
      <c r="AY226" s="16" t="s">
        <v>123</v>
      </c>
      <c r="BE226" s="150">
        <f t="shared" si="4"/>
        <v>0</v>
      </c>
      <c r="BF226" s="150">
        <f t="shared" si="5"/>
        <v>0</v>
      </c>
      <c r="BG226" s="150">
        <f t="shared" si="6"/>
        <v>0</v>
      </c>
      <c r="BH226" s="150">
        <f t="shared" si="7"/>
        <v>0</v>
      </c>
      <c r="BI226" s="150">
        <f t="shared" si="8"/>
        <v>0</v>
      </c>
      <c r="BJ226" s="16" t="s">
        <v>82</v>
      </c>
      <c r="BK226" s="150">
        <f t="shared" si="9"/>
        <v>0</v>
      </c>
      <c r="BL226" s="16" t="s">
        <v>130</v>
      </c>
      <c r="BM226" s="16" t="s">
        <v>321</v>
      </c>
    </row>
    <row r="227" spans="2:65" s="1" customFormat="1" ht="20.399999999999999" customHeight="1">
      <c r="B227" s="138"/>
      <c r="C227" s="139" t="s">
        <v>353</v>
      </c>
      <c r="D227" s="139" t="s">
        <v>126</v>
      </c>
      <c r="E227" s="140" t="s">
        <v>323</v>
      </c>
      <c r="F227" s="141" t="s">
        <v>324</v>
      </c>
      <c r="G227" s="142" t="s">
        <v>189</v>
      </c>
      <c r="H227" s="143">
        <v>14</v>
      </c>
      <c r="I227" s="144"/>
      <c r="J227" s="145">
        <f t="shared" si="0"/>
        <v>0</v>
      </c>
      <c r="K227" s="141" t="s">
        <v>137</v>
      </c>
      <c r="L227" s="30"/>
      <c r="M227" s="146" t="s">
        <v>3</v>
      </c>
      <c r="N227" s="147" t="s">
        <v>45</v>
      </c>
      <c r="O227" s="49"/>
      <c r="P227" s="148">
        <f t="shared" si="1"/>
        <v>0</v>
      </c>
      <c r="Q227" s="148">
        <v>0.10940999999999999</v>
      </c>
      <c r="R227" s="148">
        <f t="shared" si="2"/>
        <v>1.5317399999999999</v>
      </c>
      <c r="S227" s="148">
        <v>0</v>
      </c>
      <c r="T227" s="149">
        <f t="shared" si="3"/>
        <v>0</v>
      </c>
      <c r="AR227" s="16" t="s">
        <v>130</v>
      </c>
      <c r="AT227" s="16" t="s">
        <v>126</v>
      </c>
      <c r="AU227" s="16" t="s">
        <v>84</v>
      </c>
      <c r="AY227" s="16" t="s">
        <v>123</v>
      </c>
      <c r="BE227" s="150">
        <f t="shared" si="4"/>
        <v>0</v>
      </c>
      <c r="BF227" s="150">
        <f t="shared" si="5"/>
        <v>0</v>
      </c>
      <c r="BG227" s="150">
        <f t="shared" si="6"/>
        <v>0</v>
      </c>
      <c r="BH227" s="150">
        <f t="shared" si="7"/>
        <v>0</v>
      </c>
      <c r="BI227" s="150">
        <f t="shared" si="8"/>
        <v>0</v>
      </c>
      <c r="BJ227" s="16" t="s">
        <v>82</v>
      </c>
      <c r="BK227" s="150">
        <f t="shared" si="9"/>
        <v>0</v>
      </c>
      <c r="BL227" s="16" t="s">
        <v>130</v>
      </c>
      <c r="BM227" s="16" t="s">
        <v>325</v>
      </c>
    </row>
    <row r="228" spans="2:65" s="1" customFormat="1" ht="20.399999999999999" customHeight="1">
      <c r="B228" s="138"/>
      <c r="C228" s="168" t="s">
        <v>357</v>
      </c>
      <c r="D228" s="168" t="s">
        <v>165</v>
      </c>
      <c r="E228" s="169" t="s">
        <v>327</v>
      </c>
      <c r="F228" s="170" t="s">
        <v>328</v>
      </c>
      <c r="G228" s="171" t="s">
        <v>189</v>
      </c>
      <c r="H228" s="172">
        <v>14</v>
      </c>
      <c r="I228" s="173"/>
      <c r="J228" s="174">
        <f t="shared" si="0"/>
        <v>0</v>
      </c>
      <c r="K228" s="170" t="s">
        <v>137</v>
      </c>
      <c r="L228" s="175"/>
      <c r="M228" s="176" t="s">
        <v>3</v>
      </c>
      <c r="N228" s="177" t="s">
        <v>45</v>
      </c>
      <c r="O228" s="49"/>
      <c r="P228" s="148">
        <f t="shared" si="1"/>
        <v>0</v>
      </c>
      <c r="Q228" s="148">
        <v>6.4999999999999997E-3</v>
      </c>
      <c r="R228" s="148">
        <f t="shared" si="2"/>
        <v>9.0999999999999998E-2</v>
      </c>
      <c r="S228" s="148">
        <v>0</v>
      </c>
      <c r="T228" s="149">
        <f t="shared" si="3"/>
        <v>0</v>
      </c>
      <c r="AR228" s="16" t="s">
        <v>169</v>
      </c>
      <c r="AT228" s="16" t="s">
        <v>165</v>
      </c>
      <c r="AU228" s="16" t="s">
        <v>84</v>
      </c>
      <c r="AY228" s="16" t="s">
        <v>123</v>
      </c>
      <c r="BE228" s="150">
        <f t="shared" si="4"/>
        <v>0</v>
      </c>
      <c r="BF228" s="150">
        <f t="shared" si="5"/>
        <v>0</v>
      </c>
      <c r="BG228" s="150">
        <f t="shared" si="6"/>
        <v>0</v>
      </c>
      <c r="BH228" s="150">
        <f t="shared" si="7"/>
        <v>0</v>
      </c>
      <c r="BI228" s="150">
        <f t="shared" si="8"/>
        <v>0</v>
      </c>
      <c r="BJ228" s="16" t="s">
        <v>82</v>
      </c>
      <c r="BK228" s="150">
        <f t="shared" si="9"/>
        <v>0</v>
      </c>
      <c r="BL228" s="16" t="s">
        <v>130</v>
      </c>
      <c r="BM228" s="16" t="s">
        <v>329</v>
      </c>
    </row>
    <row r="229" spans="2:65" s="1" customFormat="1" ht="20.399999999999999" customHeight="1">
      <c r="B229" s="138"/>
      <c r="C229" s="168" t="s">
        <v>361</v>
      </c>
      <c r="D229" s="168" t="s">
        <v>165</v>
      </c>
      <c r="E229" s="169" t="s">
        <v>331</v>
      </c>
      <c r="F229" s="170" t="s">
        <v>332</v>
      </c>
      <c r="G229" s="171" t="s">
        <v>189</v>
      </c>
      <c r="H229" s="172">
        <v>14</v>
      </c>
      <c r="I229" s="173"/>
      <c r="J229" s="174">
        <f t="shared" si="0"/>
        <v>0</v>
      </c>
      <c r="K229" s="170" t="s">
        <v>137</v>
      </c>
      <c r="L229" s="175"/>
      <c r="M229" s="176" t="s">
        <v>3</v>
      </c>
      <c r="N229" s="177" t="s">
        <v>45</v>
      </c>
      <c r="O229" s="49"/>
      <c r="P229" s="148">
        <f t="shared" si="1"/>
        <v>0</v>
      </c>
      <c r="Q229" s="148">
        <v>1.4999999999999999E-4</v>
      </c>
      <c r="R229" s="148">
        <f t="shared" si="2"/>
        <v>2.0999999999999999E-3</v>
      </c>
      <c r="S229" s="148">
        <v>0</v>
      </c>
      <c r="T229" s="149">
        <f t="shared" si="3"/>
        <v>0</v>
      </c>
      <c r="AR229" s="16" t="s">
        <v>169</v>
      </c>
      <c r="AT229" s="16" t="s">
        <v>165</v>
      </c>
      <c r="AU229" s="16" t="s">
        <v>84</v>
      </c>
      <c r="AY229" s="16" t="s">
        <v>123</v>
      </c>
      <c r="BE229" s="150">
        <f t="shared" si="4"/>
        <v>0</v>
      </c>
      <c r="BF229" s="150">
        <f t="shared" si="5"/>
        <v>0</v>
      </c>
      <c r="BG229" s="150">
        <f t="shared" si="6"/>
        <v>0</v>
      </c>
      <c r="BH229" s="150">
        <f t="shared" si="7"/>
        <v>0</v>
      </c>
      <c r="BI229" s="150">
        <f t="shared" si="8"/>
        <v>0</v>
      </c>
      <c r="BJ229" s="16" t="s">
        <v>82</v>
      </c>
      <c r="BK229" s="150">
        <f t="shared" si="9"/>
        <v>0</v>
      </c>
      <c r="BL229" s="16" t="s">
        <v>130</v>
      </c>
      <c r="BM229" s="16" t="s">
        <v>333</v>
      </c>
    </row>
    <row r="230" spans="2:65" s="1" customFormat="1" ht="20.399999999999999" customHeight="1">
      <c r="B230" s="138"/>
      <c r="C230" s="168" t="s">
        <v>365</v>
      </c>
      <c r="D230" s="168" t="s">
        <v>165</v>
      </c>
      <c r="E230" s="169" t="s">
        <v>335</v>
      </c>
      <c r="F230" s="170" t="s">
        <v>336</v>
      </c>
      <c r="G230" s="171" t="s">
        <v>189</v>
      </c>
      <c r="H230" s="172">
        <v>33</v>
      </c>
      <c r="I230" s="173"/>
      <c r="J230" s="174">
        <f t="shared" si="0"/>
        <v>0</v>
      </c>
      <c r="K230" s="170" t="s">
        <v>137</v>
      </c>
      <c r="L230" s="175"/>
      <c r="M230" s="176" t="s">
        <v>3</v>
      </c>
      <c r="N230" s="177" t="s">
        <v>45</v>
      </c>
      <c r="O230" s="49"/>
      <c r="P230" s="148">
        <f t="shared" si="1"/>
        <v>0</v>
      </c>
      <c r="Q230" s="148">
        <v>4.0000000000000002E-4</v>
      </c>
      <c r="R230" s="148">
        <f t="shared" si="2"/>
        <v>1.32E-2</v>
      </c>
      <c r="S230" s="148">
        <v>0</v>
      </c>
      <c r="T230" s="149">
        <f t="shared" si="3"/>
        <v>0</v>
      </c>
      <c r="AR230" s="16" t="s">
        <v>169</v>
      </c>
      <c r="AT230" s="16" t="s">
        <v>165</v>
      </c>
      <c r="AU230" s="16" t="s">
        <v>84</v>
      </c>
      <c r="AY230" s="16" t="s">
        <v>123</v>
      </c>
      <c r="BE230" s="150">
        <f t="shared" si="4"/>
        <v>0</v>
      </c>
      <c r="BF230" s="150">
        <f t="shared" si="5"/>
        <v>0</v>
      </c>
      <c r="BG230" s="150">
        <f t="shared" si="6"/>
        <v>0</v>
      </c>
      <c r="BH230" s="150">
        <f t="shared" si="7"/>
        <v>0</v>
      </c>
      <c r="BI230" s="150">
        <f t="shared" si="8"/>
        <v>0</v>
      </c>
      <c r="BJ230" s="16" t="s">
        <v>82</v>
      </c>
      <c r="BK230" s="150">
        <f t="shared" si="9"/>
        <v>0</v>
      </c>
      <c r="BL230" s="16" t="s">
        <v>130</v>
      </c>
      <c r="BM230" s="16" t="s">
        <v>337</v>
      </c>
    </row>
    <row r="231" spans="2:65" s="1" customFormat="1" ht="20.399999999999999" customHeight="1">
      <c r="B231" s="138"/>
      <c r="C231" s="139" t="s">
        <v>373</v>
      </c>
      <c r="D231" s="139" t="s">
        <v>126</v>
      </c>
      <c r="E231" s="140" t="s">
        <v>339</v>
      </c>
      <c r="F231" s="141" t="s">
        <v>340</v>
      </c>
      <c r="G231" s="142" t="s">
        <v>211</v>
      </c>
      <c r="H231" s="143">
        <v>330</v>
      </c>
      <c r="I231" s="144"/>
      <c r="J231" s="145">
        <f t="shared" si="0"/>
        <v>0</v>
      </c>
      <c r="K231" s="141" t="s">
        <v>137</v>
      </c>
      <c r="L231" s="30"/>
      <c r="M231" s="146" t="s">
        <v>3</v>
      </c>
      <c r="N231" s="147" t="s">
        <v>45</v>
      </c>
      <c r="O231" s="49"/>
      <c r="P231" s="148">
        <f t="shared" si="1"/>
        <v>0</v>
      </c>
      <c r="Q231" s="148">
        <v>8.0000000000000007E-5</v>
      </c>
      <c r="R231" s="148">
        <f t="shared" si="2"/>
        <v>2.6400000000000003E-2</v>
      </c>
      <c r="S231" s="148">
        <v>0</v>
      </c>
      <c r="T231" s="149">
        <f t="shared" si="3"/>
        <v>0</v>
      </c>
      <c r="AR231" s="16" t="s">
        <v>130</v>
      </c>
      <c r="AT231" s="16" t="s">
        <v>126</v>
      </c>
      <c r="AU231" s="16" t="s">
        <v>84</v>
      </c>
      <c r="AY231" s="16" t="s">
        <v>123</v>
      </c>
      <c r="BE231" s="150">
        <f t="shared" si="4"/>
        <v>0</v>
      </c>
      <c r="BF231" s="150">
        <f t="shared" si="5"/>
        <v>0</v>
      </c>
      <c r="BG231" s="150">
        <f t="shared" si="6"/>
        <v>0</v>
      </c>
      <c r="BH231" s="150">
        <f t="shared" si="7"/>
        <v>0</v>
      </c>
      <c r="BI231" s="150">
        <f t="shared" si="8"/>
        <v>0</v>
      </c>
      <c r="BJ231" s="16" t="s">
        <v>82</v>
      </c>
      <c r="BK231" s="150">
        <f t="shared" si="9"/>
        <v>0</v>
      </c>
      <c r="BL231" s="16" t="s">
        <v>130</v>
      </c>
      <c r="BM231" s="16" t="s">
        <v>637</v>
      </c>
    </row>
    <row r="232" spans="2:65" s="1" customFormat="1" ht="20.399999999999999" customHeight="1">
      <c r="B232" s="138"/>
      <c r="C232" s="139" t="s">
        <v>411</v>
      </c>
      <c r="D232" s="139" t="s">
        <v>126</v>
      </c>
      <c r="E232" s="140" t="s">
        <v>342</v>
      </c>
      <c r="F232" s="141" t="s">
        <v>343</v>
      </c>
      <c r="G232" s="142" t="s">
        <v>211</v>
      </c>
      <c r="H232" s="143">
        <v>265</v>
      </c>
      <c r="I232" s="144"/>
      <c r="J232" s="145">
        <f t="shared" si="0"/>
        <v>0</v>
      </c>
      <c r="K232" s="141" t="s">
        <v>137</v>
      </c>
      <c r="L232" s="30"/>
      <c r="M232" s="146" t="s">
        <v>3</v>
      </c>
      <c r="N232" s="147" t="s">
        <v>45</v>
      </c>
      <c r="O232" s="49"/>
      <c r="P232" s="148">
        <f t="shared" si="1"/>
        <v>0</v>
      </c>
      <c r="Q232" s="148">
        <v>3.0000000000000001E-5</v>
      </c>
      <c r="R232" s="148">
        <f t="shared" si="2"/>
        <v>7.9500000000000005E-3</v>
      </c>
      <c r="S232" s="148">
        <v>0</v>
      </c>
      <c r="T232" s="149">
        <f t="shared" si="3"/>
        <v>0</v>
      </c>
      <c r="AR232" s="16" t="s">
        <v>130</v>
      </c>
      <c r="AT232" s="16" t="s">
        <v>126</v>
      </c>
      <c r="AU232" s="16" t="s">
        <v>84</v>
      </c>
      <c r="AY232" s="16" t="s">
        <v>123</v>
      </c>
      <c r="BE232" s="150">
        <f t="shared" si="4"/>
        <v>0</v>
      </c>
      <c r="BF232" s="150">
        <f t="shared" si="5"/>
        <v>0</v>
      </c>
      <c r="BG232" s="150">
        <f t="shared" si="6"/>
        <v>0</v>
      </c>
      <c r="BH232" s="150">
        <f t="shared" si="7"/>
        <v>0</v>
      </c>
      <c r="BI232" s="150">
        <f t="shared" si="8"/>
        <v>0</v>
      </c>
      <c r="BJ232" s="16" t="s">
        <v>82</v>
      </c>
      <c r="BK232" s="150">
        <f t="shared" si="9"/>
        <v>0</v>
      </c>
      <c r="BL232" s="16" t="s">
        <v>130</v>
      </c>
      <c r="BM232" s="16" t="s">
        <v>638</v>
      </c>
    </row>
    <row r="233" spans="2:65" s="1" customFormat="1" ht="20.399999999999999" customHeight="1">
      <c r="B233" s="138"/>
      <c r="C233" s="139" t="s">
        <v>415</v>
      </c>
      <c r="D233" s="139" t="s">
        <v>126</v>
      </c>
      <c r="E233" s="140" t="s">
        <v>346</v>
      </c>
      <c r="F233" s="141" t="s">
        <v>347</v>
      </c>
      <c r="G233" s="142" t="s">
        <v>211</v>
      </c>
      <c r="H233" s="143">
        <v>805</v>
      </c>
      <c r="I233" s="144"/>
      <c r="J233" s="145">
        <f t="shared" si="0"/>
        <v>0</v>
      </c>
      <c r="K233" s="141" t="s">
        <v>137</v>
      </c>
      <c r="L233" s="30"/>
      <c r="M233" s="146" t="s">
        <v>3</v>
      </c>
      <c r="N233" s="147" t="s">
        <v>45</v>
      </c>
      <c r="O233" s="49"/>
      <c r="P233" s="148">
        <f t="shared" si="1"/>
        <v>0</v>
      </c>
      <c r="Q233" s="148">
        <v>1.4999999999999999E-4</v>
      </c>
      <c r="R233" s="148">
        <f t="shared" si="2"/>
        <v>0.12075</v>
      </c>
      <c r="S233" s="148">
        <v>0</v>
      </c>
      <c r="T233" s="149">
        <f t="shared" si="3"/>
        <v>0</v>
      </c>
      <c r="AR233" s="16" t="s">
        <v>130</v>
      </c>
      <c r="AT233" s="16" t="s">
        <v>126</v>
      </c>
      <c r="AU233" s="16" t="s">
        <v>84</v>
      </c>
      <c r="AY233" s="16" t="s">
        <v>123</v>
      </c>
      <c r="BE233" s="150">
        <f t="shared" si="4"/>
        <v>0</v>
      </c>
      <c r="BF233" s="150">
        <f t="shared" si="5"/>
        <v>0</v>
      </c>
      <c r="BG233" s="150">
        <f t="shared" si="6"/>
        <v>0</v>
      </c>
      <c r="BH233" s="150">
        <f t="shared" si="7"/>
        <v>0</v>
      </c>
      <c r="BI233" s="150">
        <f t="shared" si="8"/>
        <v>0</v>
      </c>
      <c r="BJ233" s="16" t="s">
        <v>82</v>
      </c>
      <c r="BK233" s="150">
        <f t="shared" si="9"/>
        <v>0</v>
      </c>
      <c r="BL233" s="16" t="s">
        <v>130</v>
      </c>
      <c r="BM233" s="16" t="s">
        <v>639</v>
      </c>
    </row>
    <row r="234" spans="2:65" s="1" customFormat="1" ht="20.399999999999999" customHeight="1">
      <c r="B234" s="138"/>
      <c r="C234" s="139" t="s">
        <v>140</v>
      </c>
      <c r="D234" s="139" t="s">
        <v>126</v>
      </c>
      <c r="E234" s="140" t="s">
        <v>354</v>
      </c>
      <c r="F234" s="141" t="s">
        <v>355</v>
      </c>
      <c r="G234" s="142" t="s">
        <v>129</v>
      </c>
      <c r="H234" s="143">
        <v>13</v>
      </c>
      <c r="I234" s="144"/>
      <c r="J234" s="145">
        <f t="shared" si="0"/>
        <v>0</v>
      </c>
      <c r="K234" s="141" t="s">
        <v>137</v>
      </c>
      <c r="L234" s="30"/>
      <c r="M234" s="146" t="s">
        <v>3</v>
      </c>
      <c r="N234" s="147" t="s">
        <v>45</v>
      </c>
      <c r="O234" s="49"/>
      <c r="P234" s="148">
        <f t="shared" si="1"/>
        <v>0</v>
      </c>
      <c r="Q234" s="148">
        <v>5.9999999999999995E-4</v>
      </c>
      <c r="R234" s="148">
        <f t="shared" si="2"/>
        <v>7.7999999999999996E-3</v>
      </c>
      <c r="S234" s="148">
        <v>0</v>
      </c>
      <c r="T234" s="149">
        <f t="shared" si="3"/>
        <v>0</v>
      </c>
      <c r="AR234" s="16" t="s">
        <v>130</v>
      </c>
      <c r="AT234" s="16" t="s">
        <v>126</v>
      </c>
      <c r="AU234" s="16" t="s">
        <v>84</v>
      </c>
      <c r="AY234" s="16" t="s">
        <v>123</v>
      </c>
      <c r="BE234" s="150">
        <f t="shared" si="4"/>
        <v>0</v>
      </c>
      <c r="BF234" s="150">
        <f t="shared" si="5"/>
        <v>0</v>
      </c>
      <c r="BG234" s="150">
        <f t="shared" si="6"/>
        <v>0</v>
      </c>
      <c r="BH234" s="150">
        <f t="shared" si="7"/>
        <v>0</v>
      </c>
      <c r="BI234" s="150">
        <f t="shared" si="8"/>
        <v>0</v>
      </c>
      <c r="BJ234" s="16" t="s">
        <v>82</v>
      </c>
      <c r="BK234" s="150">
        <f t="shared" si="9"/>
        <v>0</v>
      </c>
      <c r="BL234" s="16" t="s">
        <v>130</v>
      </c>
      <c r="BM234" s="16" t="s">
        <v>640</v>
      </c>
    </row>
    <row r="235" spans="2:65" s="1" customFormat="1" ht="20.399999999999999" customHeight="1">
      <c r="B235" s="138"/>
      <c r="C235" s="139" t="s">
        <v>145</v>
      </c>
      <c r="D235" s="139" t="s">
        <v>126</v>
      </c>
      <c r="E235" s="140" t="s">
        <v>358</v>
      </c>
      <c r="F235" s="141" t="s">
        <v>359</v>
      </c>
      <c r="G235" s="142" t="s">
        <v>211</v>
      </c>
      <c r="H235" s="143">
        <v>330</v>
      </c>
      <c r="I235" s="144"/>
      <c r="J235" s="145">
        <f t="shared" si="0"/>
        <v>0</v>
      </c>
      <c r="K235" s="141" t="s">
        <v>137</v>
      </c>
      <c r="L235" s="30"/>
      <c r="M235" s="146" t="s">
        <v>3</v>
      </c>
      <c r="N235" s="147" t="s">
        <v>45</v>
      </c>
      <c r="O235" s="49"/>
      <c r="P235" s="148">
        <f t="shared" si="1"/>
        <v>0</v>
      </c>
      <c r="Q235" s="148">
        <v>2.0000000000000001E-4</v>
      </c>
      <c r="R235" s="148">
        <f t="shared" si="2"/>
        <v>6.6000000000000003E-2</v>
      </c>
      <c r="S235" s="148">
        <v>0</v>
      </c>
      <c r="T235" s="149">
        <f t="shared" si="3"/>
        <v>0</v>
      </c>
      <c r="AR235" s="16" t="s">
        <v>130</v>
      </c>
      <c r="AT235" s="16" t="s">
        <v>126</v>
      </c>
      <c r="AU235" s="16" t="s">
        <v>84</v>
      </c>
      <c r="AY235" s="16" t="s">
        <v>123</v>
      </c>
      <c r="BE235" s="150">
        <f t="shared" si="4"/>
        <v>0</v>
      </c>
      <c r="BF235" s="150">
        <f t="shared" si="5"/>
        <v>0</v>
      </c>
      <c r="BG235" s="150">
        <f t="shared" si="6"/>
        <v>0</v>
      </c>
      <c r="BH235" s="150">
        <f t="shared" si="7"/>
        <v>0</v>
      </c>
      <c r="BI235" s="150">
        <f t="shared" si="8"/>
        <v>0</v>
      </c>
      <c r="BJ235" s="16" t="s">
        <v>82</v>
      </c>
      <c r="BK235" s="150">
        <f t="shared" si="9"/>
        <v>0</v>
      </c>
      <c r="BL235" s="16" t="s">
        <v>130</v>
      </c>
      <c r="BM235" s="16" t="s">
        <v>641</v>
      </c>
    </row>
    <row r="236" spans="2:65" s="1" customFormat="1" ht="20.399999999999999" customHeight="1">
      <c r="B236" s="138"/>
      <c r="C236" s="139" t="s">
        <v>150</v>
      </c>
      <c r="D236" s="139" t="s">
        <v>126</v>
      </c>
      <c r="E236" s="140" t="s">
        <v>362</v>
      </c>
      <c r="F236" s="141" t="s">
        <v>363</v>
      </c>
      <c r="G236" s="142" t="s">
        <v>211</v>
      </c>
      <c r="H236" s="143">
        <v>265</v>
      </c>
      <c r="I236" s="144"/>
      <c r="J236" s="145">
        <f t="shared" si="0"/>
        <v>0</v>
      </c>
      <c r="K236" s="141" t="s">
        <v>137</v>
      </c>
      <c r="L236" s="30"/>
      <c r="M236" s="146" t="s">
        <v>3</v>
      </c>
      <c r="N236" s="147" t="s">
        <v>45</v>
      </c>
      <c r="O236" s="49"/>
      <c r="P236" s="148">
        <f t="shared" si="1"/>
        <v>0</v>
      </c>
      <c r="Q236" s="148">
        <v>6.9999999999999994E-5</v>
      </c>
      <c r="R236" s="148">
        <f t="shared" si="2"/>
        <v>1.8549999999999997E-2</v>
      </c>
      <c r="S236" s="148">
        <v>0</v>
      </c>
      <c r="T236" s="149">
        <f t="shared" si="3"/>
        <v>0</v>
      </c>
      <c r="AR236" s="16" t="s">
        <v>130</v>
      </c>
      <c r="AT236" s="16" t="s">
        <v>126</v>
      </c>
      <c r="AU236" s="16" t="s">
        <v>84</v>
      </c>
      <c r="AY236" s="16" t="s">
        <v>123</v>
      </c>
      <c r="BE236" s="150">
        <f t="shared" si="4"/>
        <v>0</v>
      </c>
      <c r="BF236" s="150">
        <f t="shared" si="5"/>
        <v>0</v>
      </c>
      <c r="BG236" s="150">
        <f t="shared" si="6"/>
        <v>0</v>
      </c>
      <c r="BH236" s="150">
        <f t="shared" si="7"/>
        <v>0</v>
      </c>
      <c r="BI236" s="150">
        <f t="shared" si="8"/>
        <v>0</v>
      </c>
      <c r="BJ236" s="16" t="s">
        <v>82</v>
      </c>
      <c r="BK236" s="150">
        <f t="shared" si="9"/>
        <v>0</v>
      </c>
      <c r="BL236" s="16" t="s">
        <v>130</v>
      </c>
      <c r="BM236" s="16" t="s">
        <v>642</v>
      </c>
    </row>
    <row r="237" spans="2:65" s="1" customFormat="1" ht="20.399999999999999" customHeight="1">
      <c r="B237" s="138"/>
      <c r="C237" s="139" t="s">
        <v>156</v>
      </c>
      <c r="D237" s="139" t="s">
        <v>126</v>
      </c>
      <c r="E237" s="140" t="s">
        <v>366</v>
      </c>
      <c r="F237" s="141" t="s">
        <v>367</v>
      </c>
      <c r="G237" s="142" t="s">
        <v>211</v>
      </c>
      <c r="H237" s="143">
        <v>805</v>
      </c>
      <c r="I237" s="144"/>
      <c r="J237" s="145">
        <f t="shared" si="0"/>
        <v>0</v>
      </c>
      <c r="K237" s="141" t="s">
        <v>137</v>
      </c>
      <c r="L237" s="30"/>
      <c r="M237" s="146" t="s">
        <v>3</v>
      </c>
      <c r="N237" s="147" t="s">
        <v>45</v>
      </c>
      <c r="O237" s="49"/>
      <c r="P237" s="148">
        <f t="shared" si="1"/>
        <v>0</v>
      </c>
      <c r="Q237" s="148">
        <v>4.0000000000000002E-4</v>
      </c>
      <c r="R237" s="148">
        <f t="shared" si="2"/>
        <v>0.32200000000000001</v>
      </c>
      <c r="S237" s="148">
        <v>0</v>
      </c>
      <c r="T237" s="149">
        <f t="shared" si="3"/>
        <v>0</v>
      </c>
      <c r="AR237" s="16" t="s">
        <v>130</v>
      </c>
      <c r="AT237" s="16" t="s">
        <v>126</v>
      </c>
      <c r="AU237" s="16" t="s">
        <v>84</v>
      </c>
      <c r="AY237" s="16" t="s">
        <v>123</v>
      </c>
      <c r="BE237" s="150">
        <f t="shared" si="4"/>
        <v>0</v>
      </c>
      <c r="BF237" s="150">
        <f t="shared" si="5"/>
        <v>0</v>
      </c>
      <c r="BG237" s="150">
        <f t="shared" si="6"/>
        <v>0</v>
      </c>
      <c r="BH237" s="150">
        <f t="shared" si="7"/>
        <v>0</v>
      </c>
      <c r="BI237" s="150">
        <f t="shared" si="8"/>
        <v>0</v>
      </c>
      <c r="BJ237" s="16" t="s">
        <v>82</v>
      </c>
      <c r="BK237" s="150">
        <f t="shared" si="9"/>
        <v>0</v>
      </c>
      <c r="BL237" s="16" t="s">
        <v>130</v>
      </c>
      <c r="BM237" s="16" t="s">
        <v>643</v>
      </c>
    </row>
    <row r="238" spans="2:65" s="1" customFormat="1" ht="20.399999999999999" customHeight="1">
      <c r="B238" s="138"/>
      <c r="C238" s="139" t="s">
        <v>160</v>
      </c>
      <c r="D238" s="139" t="s">
        <v>126</v>
      </c>
      <c r="E238" s="140" t="s">
        <v>374</v>
      </c>
      <c r="F238" s="141" t="s">
        <v>375</v>
      </c>
      <c r="G238" s="142" t="s">
        <v>129</v>
      </c>
      <c r="H238" s="143">
        <v>13</v>
      </c>
      <c r="I238" s="144"/>
      <c r="J238" s="145">
        <f t="shared" si="0"/>
        <v>0</v>
      </c>
      <c r="K238" s="141" t="s">
        <v>137</v>
      </c>
      <c r="L238" s="30"/>
      <c r="M238" s="146" t="s">
        <v>3</v>
      </c>
      <c r="N238" s="147" t="s">
        <v>45</v>
      </c>
      <c r="O238" s="49"/>
      <c r="P238" s="148">
        <f t="shared" si="1"/>
        <v>0</v>
      </c>
      <c r="Q238" s="148">
        <v>1.6000000000000001E-3</v>
      </c>
      <c r="R238" s="148">
        <f t="shared" si="2"/>
        <v>2.0800000000000003E-2</v>
      </c>
      <c r="S238" s="148">
        <v>0</v>
      </c>
      <c r="T238" s="149">
        <f t="shared" si="3"/>
        <v>0</v>
      </c>
      <c r="AR238" s="16" t="s">
        <v>130</v>
      </c>
      <c r="AT238" s="16" t="s">
        <v>126</v>
      </c>
      <c r="AU238" s="16" t="s">
        <v>84</v>
      </c>
      <c r="AY238" s="16" t="s">
        <v>123</v>
      </c>
      <c r="BE238" s="150">
        <f t="shared" si="4"/>
        <v>0</v>
      </c>
      <c r="BF238" s="150">
        <f t="shared" si="5"/>
        <v>0</v>
      </c>
      <c r="BG238" s="150">
        <f t="shared" si="6"/>
        <v>0</v>
      </c>
      <c r="BH238" s="150">
        <f t="shared" si="7"/>
        <v>0</v>
      </c>
      <c r="BI238" s="150">
        <f t="shared" si="8"/>
        <v>0</v>
      </c>
      <c r="BJ238" s="16" t="s">
        <v>82</v>
      </c>
      <c r="BK238" s="150">
        <f t="shared" si="9"/>
        <v>0</v>
      </c>
      <c r="BL238" s="16" t="s">
        <v>130</v>
      </c>
      <c r="BM238" s="16" t="s">
        <v>644</v>
      </c>
    </row>
    <row r="239" spans="2:65" s="1" customFormat="1" ht="30.6" customHeight="1">
      <c r="B239" s="138"/>
      <c r="C239" s="139" t="s">
        <v>204</v>
      </c>
      <c r="D239" s="139" t="s">
        <v>126</v>
      </c>
      <c r="E239" s="140" t="s">
        <v>382</v>
      </c>
      <c r="F239" s="141" t="s">
        <v>383</v>
      </c>
      <c r="G239" s="142" t="s">
        <v>211</v>
      </c>
      <c r="H239" s="143">
        <v>810</v>
      </c>
      <c r="I239" s="144"/>
      <c r="J239" s="145">
        <f t="shared" si="0"/>
        <v>0</v>
      </c>
      <c r="K239" s="141" t="s">
        <v>137</v>
      </c>
      <c r="L239" s="30"/>
      <c r="M239" s="146" t="s">
        <v>3</v>
      </c>
      <c r="N239" s="147" t="s">
        <v>45</v>
      </c>
      <c r="O239" s="49"/>
      <c r="P239" s="148">
        <f t="shared" si="1"/>
        <v>0</v>
      </c>
      <c r="Q239" s="148">
        <v>0</v>
      </c>
      <c r="R239" s="148">
        <f t="shared" si="2"/>
        <v>0</v>
      </c>
      <c r="S239" s="148">
        <v>0.17199999999999999</v>
      </c>
      <c r="T239" s="149">
        <f t="shared" si="3"/>
        <v>139.32</v>
      </c>
      <c r="AR239" s="16" t="s">
        <v>130</v>
      </c>
      <c r="AT239" s="16" t="s">
        <v>126</v>
      </c>
      <c r="AU239" s="16" t="s">
        <v>84</v>
      </c>
      <c r="AY239" s="16" t="s">
        <v>123</v>
      </c>
      <c r="BE239" s="150">
        <f t="shared" si="4"/>
        <v>0</v>
      </c>
      <c r="BF239" s="150">
        <f t="shared" si="5"/>
        <v>0</v>
      </c>
      <c r="BG239" s="150">
        <f t="shared" si="6"/>
        <v>0</v>
      </c>
      <c r="BH239" s="150">
        <f t="shared" si="7"/>
        <v>0</v>
      </c>
      <c r="BI239" s="150">
        <f t="shared" si="8"/>
        <v>0</v>
      </c>
      <c r="BJ239" s="16" t="s">
        <v>82</v>
      </c>
      <c r="BK239" s="150">
        <f t="shared" si="9"/>
        <v>0</v>
      </c>
      <c r="BL239" s="16" t="s">
        <v>130</v>
      </c>
      <c r="BM239" s="16" t="s">
        <v>645</v>
      </c>
    </row>
    <row r="240" spans="2:65" s="1" customFormat="1" ht="30.6" customHeight="1">
      <c r="B240" s="138"/>
      <c r="C240" s="139" t="s">
        <v>646</v>
      </c>
      <c r="D240" s="139" t="s">
        <v>126</v>
      </c>
      <c r="E240" s="140" t="s">
        <v>647</v>
      </c>
      <c r="F240" s="141" t="s">
        <v>648</v>
      </c>
      <c r="G240" s="142" t="s">
        <v>129</v>
      </c>
      <c r="H240" s="143">
        <v>2720</v>
      </c>
      <c r="I240" s="144"/>
      <c r="J240" s="145">
        <f t="shared" si="0"/>
        <v>0</v>
      </c>
      <c r="K240" s="141" t="s">
        <v>137</v>
      </c>
      <c r="L240" s="30"/>
      <c r="M240" s="146" t="s">
        <v>3</v>
      </c>
      <c r="N240" s="147" t="s">
        <v>45</v>
      </c>
      <c r="O240" s="49"/>
      <c r="P240" s="148">
        <f t="shared" si="1"/>
        <v>0</v>
      </c>
      <c r="Q240" s="148">
        <v>0</v>
      </c>
      <c r="R240" s="148">
        <f t="shared" si="2"/>
        <v>0</v>
      </c>
      <c r="S240" s="148">
        <v>0.02</v>
      </c>
      <c r="T240" s="149">
        <f t="shared" si="3"/>
        <v>54.4</v>
      </c>
      <c r="AR240" s="16" t="s">
        <v>130</v>
      </c>
      <c r="AT240" s="16" t="s">
        <v>126</v>
      </c>
      <c r="AU240" s="16" t="s">
        <v>84</v>
      </c>
      <c r="AY240" s="16" t="s">
        <v>123</v>
      </c>
      <c r="BE240" s="150">
        <f t="shared" si="4"/>
        <v>0</v>
      </c>
      <c r="BF240" s="150">
        <f t="shared" si="5"/>
        <v>0</v>
      </c>
      <c r="BG240" s="150">
        <f t="shared" si="6"/>
        <v>0</v>
      </c>
      <c r="BH240" s="150">
        <f t="shared" si="7"/>
        <v>0</v>
      </c>
      <c r="BI240" s="150">
        <f t="shared" si="8"/>
        <v>0</v>
      </c>
      <c r="BJ240" s="16" t="s">
        <v>82</v>
      </c>
      <c r="BK240" s="150">
        <f t="shared" si="9"/>
        <v>0</v>
      </c>
      <c r="BL240" s="16" t="s">
        <v>130</v>
      </c>
      <c r="BM240" s="16" t="s">
        <v>649</v>
      </c>
    </row>
    <row r="241" spans="2:65" s="1" customFormat="1" ht="20.399999999999999" customHeight="1">
      <c r="B241" s="138"/>
      <c r="C241" s="139" t="s">
        <v>369</v>
      </c>
      <c r="D241" s="139" t="s">
        <v>126</v>
      </c>
      <c r="E241" s="140" t="s">
        <v>416</v>
      </c>
      <c r="F241" s="141" t="s">
        <v>417</v>
      </c>
      <c r="G241" s="142" t="s">
        <v>189</v>
      </c>
      <c r="H241" s="143">
        <v>14</v>
      </c>
      <c r="I241" s="144"/>
      <c r="J241" s="145">
        <f t="shared" si="0"/>
        <v>0</v>
      </c>
      <c r="K241" s="141" t="s">
        <v>137</v>
      </c>
      <c r="L241" s="30"/>
      <c r="M241" s="146" t="s">
        <v>3</v>
      </c>
      <c r="N241" s="147" t="s">
        <v>45</v>
      </c>
      <c r="O241" s="49"/>
      <c r="P241" s="148">
        <f t="shared" si="1"/>
        <v>0</v>
      </c>
      <c r="Q241" s="148">
        <v>0</v>
      </c>
      <c r="R241" s="148">
        <f t="shared" si="2"/>
        <v>0</v>
      </c>
      <c r="S241" s="148">
        <v>8.2000000000000003E-2</v>
      </c>
      <c r="T241" s="149">
        <f t="shared" si="3"/>
        <v>1.1480000000000001</v>
      </c>
      <c r="AR241" s="16" t="s">
        <v>130</v>
      </c>
      <c r="AT241" s="16" t="s">
        <v>126</v>
      </c>
      <c r="AU241" s="16" t="s">
        <v>84</v>
      </c>
      <c r="AY241" s="16" t="s">
        <v>123</v>
      </c>
      <c r="BE241" s="150">
        <f t="shared" si="4"/>
        <v>0</v>
      </c>
      <c r="BF241" s="150">
        <f t="shared" si="5"/>
        <v>0</v>
      </c>
      <c r="BG241" s="150">
        <f t="shared" si="6"/>
        <v>0</v>
      </c>
      <c r="BH241" s="150">
        <f t="shared" si="7"/>
        <v>0</v>
      </c>
      <c r="BI241" s="150">
        <f t="shared" si="8"/>
        <v>0</v>
      </c>
      <c r="BJ241" s="16" t="s">
        <v>82</v>
      </c>
      <c r="BK241" s="150">
        <f t="shared" si="9"/>
        <v>0</v>
      </c>
      <c r="BL241" s="16" t="s">
        <v>130</v>
      </c>
      <c r="BM241" s="16" t="s">
        <v>418</v>
      </c>
    </row>
    <row r="242" spans="2:65" s="1" customFormat="1" ht="20.399999999999999" customHeight="1">
      <c r="B242" s="138"/>
      <c r="C242" s="139" t="s">
        <v>252</v>
      </c>
      <c r="D242" s="139" t="s">
        <v>126</v>
      </c>
      <c r="E242" s="140" t="s">
        <v>650</v>
      </c>
      <c r="F242" s="141" t="s">
        <v>651</v>
      </c>
      <c r="G242" s="142" t="s">
        <v>189</v>
      </c>
      <c r="H242" s="143">
        <v>14</v>
      </c>
      <c r="I242" s="144"/>
      <c r="J242" s="145">
        <f t="shared" si="0"/>
        <v>0</v>
      </c>
      <c r="K242" s="141" t="s">
        <v>137</v>
      </c>
      <c r="L242" s="30"/>
      <c r="M242" s="146" t="s">
        <v>3</v>
      </c>
      <c r="N242" s="147" t="s">
        <v>45</v>
      </c>
      <c r="O242" s="49"/>
      <c r="P242" s="148">
        <f t="shared" si="1"/>
        <v>0</v>
      </c>
      <c r="Q242" s="148">
        <v>0</v>
      </c>
      <c r="R242" s="148">
        <f t="shared" si="2"/>
        <v>0</v>
      </c>
      <c r="S242" s="148">
        <v>4.0000000000000001E-3</v>
      </c>
      <c r="T242" s="149">
        <f t="shared" si="3"/>
        <v>5.6000000000000001E-2</v>
      </c>
      <c r="AR242" s="16" t="s">
        <v>130</v>
      </c>
      <c r="AT242" s="16" t="s">
        <v>126</v>
      </c>
      <c r="AU242" s="16" t="s">
        <v>84</v>
      </c>
      <c r="AY242" s="16" t="s">
        <v>123</v>
      </c>
      <c r="BE242" s="150">
        <f t="shared" si="4"/>
        <v>0</v>
      </c>
      <c r="BF242" s="150">
        <f t="shared" si="5"/>
        <v>0</v>
      </c>
      <c r="BG242" s="150">
        <f t="shared" si="6"/>
        <v>0</v>
      </c>
      <c r="BH242" s="150">
        <f t="shared" si="7"/>
        <v>0</v>
      </c>
      <c r="BI242" s="150">
        <f t="shared" si="8"/>
        <v>0</v>
      </c>
      <c r="BJ242" s="16" t="s">
        <v>82</v>
      </c>
      <c r="BK242" s="150">
        <f t="shared" si="9"/>
        <v>0</v>
      </c>
      <c r="BL242" s="16" t="s">
        <v>130</v>
      </c>
      <c r="BM242" s="16" t="s">
        <v>652</v>
      </c>
    </row>
    <row r="243" spans="2:65" s="10" customFormat="1" ht="22.8" customHeight="1">
      <c r="B243" s="125"/>
      <c r="D243" s="126" t="s">
        <v>73</v>
      </c>
      <c r="E243" s="136" t="s">
        <v>423</v>
      </c>
      <c r="F243" s="136" t="s">
        <v>424</v>
      </c>
      <c r="I243" s="128"/>
      <c r="J243" s="137">
        <f>BK243</f>
        <v>0</v>
      </c>
      <c r="L243" s="125"/>
      <c r="M243" s="130"/>
      <c r="N243" s="131"/>
      <c r="O243" s="131"/>
      <c r="P243" s="132">
        <f>SUM(P244:P266)</f>
        <v>0</v>
      </c>
      <c r="Q243" s="131"/>
      <c r="R243" s="132">
        <f>SUM(R244:R266)</f>
        <v>0</v>
      </c>
      <c r="S243" s="131"/>
      <c r="T243" s="133">
        <f>SUM(T244:T266)</f>
        <v>0</v>
      </c>
      <c r="AR243" s="126" t="s">
        <v>82</v>
      </c>
      <c r="AT243" s="134" t="s">
        <v>73</v>
      </c>
      <c r="AU243" s="134" t="s">
        <v>82</v>
      </c>
      <c r="AY243" s="126" t="s">
        <v>123</v>
      </c>
      <c r="BK243" s="135">
        <f>SUM(BK244:BK266)</f>
        <v>0</v>
      </c>
    </row>
    <row r="244" spans="2:65" s="1" customFormat="1" ht="20.399999999999999" customHeight="1">
      <c r="B244" s="138"/>
      <c r="C244" s="139" t="s">
        <v>430</v>
      </c>
      <c r="D244" s="139" t="s">
        <v>126</v>
      </c>
      <c r="E244" s="140" t="s">
        <v>426</v>
      </c>
      <c r="F244" s="141" t="s">
        <v>427</v>
      </c>
      <c r="G244" s="142" t="s">
        <v>239</v>
      </c>
      <c r="H244" s="143">
        <v>2352.8249999999998</v>
      </c>
      <c r="I244" s="144"/>
      <c r="J244" s="145">
        <f>ROUND(I244*H244,2)</f>
        <v>0</v>
      </c>
      <c r="K244" s="141" t="s">
        <v>137</v>
      </c>
      <c r="L244" s="30"/>
      <c r="M244" s="146" t="s">
        <v>3</v>
      </c>
      <c r="N244" s="147" t="s">
        <v>45</v>
      </c>
      <c r="O244" s="49"/>
      <c r="P244" s="148">
        <f>O244*H244</f>
        <v>0</v>
      </c>
      <c r="Q244" s="148">
        <v>0</v>
      </c>
      <c r="R244" s="148">
        <f>Q244*H244</f>
        <v>0</v>
      </c>
      <c r="S244" s="148">
        <v>0</v>
      </c>
      <c r="T244" s="149">
        <f>S244*H244</f>
        <v>0</v>
      </c>
      <c r="AR244" s="16" t="s">
        <v>130</v>
      </c>
      <c r="AT244" s="16" t="s">
        <v>126</v>
      </c>
      <c r="AU244" s="16" t="s">
        <v>84</v>
      </c>
      <c r="AY244" s="16" t="s">
        <v>123</v>
      </c>
      <c r="BE244" s="150">
        <f>IF(N244="základní",J244,0)</f>
        <v>0</v>
      </c>
      <c r="BF244" s="150">
        <f>IF(N244="snížená",J244,0)</f>
        <v>0</v>
      </c>
      <c r="BG244" s="150">
        <f>IF(N244="zákl. přenesená",J244,0)</f>
        <v>0</v>
      </c>
      <c r="BH244" s="150">
        <f>IF(N244="sníž. přenesená",J244,0)</f>
        <v>0</v>
      </c>
      <c r="BI244" s="150">
        <f>IF(N244="nulová",J244,0)</f>
        <v>0</v>
      </c>
      <c r="BJ244" s="16" t="s">
        <v>82</v>
      </c>
      <c r="BK244" s="150">
        <f>ROUND(I244*H244,2)</f>
        <v>0</v>
      </c>
      <c r="BL244" s="16" t="s">
        <v>130</v>
      </c>
      <c r="BM244" s="16" t="s">
        <v>653</v>
      </c>
    </row>
    <row r="245" spans="2:65" s="11" customFormat="1" ht="10.199999999999999">
      <c r="B245" s="151"/>
      <c r="D245" s="152" t="s">
        <v>132</v>
      </c>
      <c r="E245" s="153" t="s">
        <v>3</v>
      </c>
      <c r="F245" s="154" t="s">
        <v>654</v>
      </c>
      <c r="H245" s="155">
        <v>2352.8249999999998</v>
      </c>
      <c r="I245" s="156"/>
      <c r="L245" s="151"/>
      <c r="M245" s="157"/>
      <c r="N245" s="158"/>
      <c r="O245" s="158"/>
      <c r="P245" s="158"/>
      <c r="Q245" s="158"/>
      <c r="R245" s="158"/>
      <c r="S245" s="158"/>
      <c r="T245" s="159"/>
      <c r="AT245" s="153" t="s">
        <v>132</v>
      </c>
      <c r="AU245" s="153" t="s">
        <v>84</v>
      </c>
      <c r="AV245" s="11" t="s">
        <v>84</v>
      </c>
      <c r="AW245" s="11" t="s">
        <v>35</v>
      </c>
      <c r="AX245" s="11" t="s">
        <v>74</v>
      </c>
      <c r="AY245" s="153" t="s">
        <v>123</v>
      </c>
    </row>
    <row r="246" spans="2:65" s="12" customFormat="1" ht="10.199999999999999">
      <c r="B246" s="160"/>
      <c r="D246" s="152" t="s">
        <v>132</v>
      </c>
      <c r="E246" s="161" t="s">
        <v>3</v>
      </c>
      <c r="F246" s="162" t="s">
        <v>134</v>
      </c>
      <c r="H246" s="163">
        <v>2352.8249999999998</v>
      </c>
      <c r="I246" s="164"/>
      <c r="L246" s="160"/>
      <c r="M246" s="165"/>
      <c r="N246" s="166"/>
      <c r="O246" s="166"/>
      <c r="P246" s="166"/>
      <c r="Q246" s="166"/>
      <c r="R246" s="166"/>
      <c r="S246" s="166"/>
      <c r="T246" s="167"/>
      <c r="AT246" s="161" t="s">
        <v>132</v>
      </c>
      <c r="AU246" s="161" t="s">
        <v>84</v>
      </c>
      <c r="AV246" s="12" t="s">
        <v>130</v>
      </c>
      <c r="AW246" s="12" t="s">
        <v>35</v>
      </c>
      <c r="AX246" s="12" t="s">
        <v>82</v>
      </c>
      <c r="AY246" s="161" t="s">
        <v>123</v>
      </c>
    </row>
    <row r="247" spans="2:65" s="1" customFormat="1" ht="20.399999999999999" customHeight="1">
      <c r="B247" s="138"/>
      <c r="C247" s="139" t="s">
        <v>436</v>
      </c>
      <c r="D247" s="139" t="s">
        <v>126</v>
      </c>
      <c r="E247" s="140" t="s">
        <v>431</v>
      </c>
      <c r="F247" s="141" t="s">
        <v>432</v>
      </c>
      <c r="G247" s="142" t="s">
        <v>239</v>
      </c>
      <c r="H247" s="143">
        <v>35292.375</v>
      </c>
      <c r="I247" s="144"/>
      <c r="J247" s="145">
        <f>ROUND(I247*H247,2)</f>
        <v>0</v>
      </c>
      <c r="K247" s="141" t="s">
        <v>137</v>
      </c>
      <c r="L247" s="30"/>
      <c r="M247" s="146" t="s">
        <v>3</v>
      </c>
      <c r="N247" s="147" t="s">
        <v>45</v>
      </c>
      <c r="O247" s="49"/>
      <c r="P247" s="148">
        <f>O247*H247</f>
        <v>0</v>
      </c>
      <c r="Q247" s="148">
        <v>0</v>
      </c>
      <c r="R247" s="148">
        <f>Q247*H247</f>
        <v>0</v>
      </c>
      <c r="S247" s="148">
        <v>0</v>
      </c>
      <c r="T247" s="149">
        <f>S247*H247</f>
        <v>0</v>
      </c>
      <c r="AR247" s="16" t="s">
        <v>130</v>
      </c>
      <c r="AT247" s="16" t="s">
        <v>126</v>
      </c>
      <c r="AU247" s="16" t="s">
        <v>84</v>
      </c>
      <c r="AY247" s="16" t="s">
        <v>123</v>
      </c>
      <c r="BE247" s="150">
        <f>IF(N247="základní",J247,0)</f>
        <v>0</v>
      </c>
      <c r="BF247" s="150">
        <f>IF(N247="snížená",J247,0)</f>
        <v>0</v>
      </c>
      <c r="BG247" s="150">
        <f>IF(N247="zákl. přenesená",J247,0)</f>
        <v>0</v>
      </c>
      <c r="BH247" s="150">
        <f>IF(N247="sníž. přenesená",J247,0)</f>
        <v>0</v>
      </c>
      <c r="BI247" s="150">
        <f>IF(N247="nulová",J247,0)</f>
        <v>0</v>
      </c>
      <c r="BJ247" s="16" t="s">
        <v>82</v>
      </c>
      <c r="BK247" s="150">
        <f>ROUND(I247*H247,2)</f>
        <v>0</v>
      </c>
      <c r="BL247" s="16" t="s">
        <v>130</v>
      </c>
      <c r="BM247" s="16" t="s">
        <v>655</v>
      </c>
    </row>
    <row r="248" spans="2:65" s="13" customFormat="1" ht="10.199999999999999">
      <c r="B248" s="178"/>
      <c r="D248" s="152" t="s">
        <v>132</v>
      </c>
      <c r="E248" s="179" t="s">
        <v>3</v>
      </c>
      <c r="F248" s="180" t="s">
        <v>434</v>
      </c>
      <c r="H248" s="179" t="s">
        <v>3</v>
      </c>
      <c r="I248" s="181"/>
      <c r="L248" s="178"/>
      <c r="M248" s="182"/>
      <c r="N248" s="183"/>
      <c r="O248" s="183"/>
      <c r="P248" s="183"/>
      <c r="Q248" s="183"/>
      <c r="R248" s="183"/>
      <c r="S248" s="183"/>
      <c r="T248" s="184"/>
      <c r="AT248" s="179" t="s">
        <v>132</v>
      </c>
      <c r="AU248" s="179" t="s">
        <v>84</v>
      </c>
      <c r="AV248" s="13" t="s">
        <v>82</v>
      </c>
      <c r="AW248" s="13" t="s">
        <v>35</v>
      </c>
      <c r="AX248" s="13" t="s">
        <v>74</v>
      </c>
      <c r="AY248" s="179" t="s">
        <v>123</v>
      </c>
    </row>
    <row r="249" spans="2:65" s="11" customFormat="1" ht="10.199999999999999">
      <c r="B249" s="151"/>
      <c r="D249" s="152" t="s">
        <v>132</v>
      </c>
      <c r="E249" s="153" t="s">
        <v>3</v>
      </c>
      <c r="F249" s="154" t="s">
        <v>656</v>
      </c>
      <c r="H249" s="155">
        <v>35292.375</v>
      </c>
      <c r="I249" s="156"/>
      <c r="L249" s="151"/>
      <c r="M249" s="157"/>
      <c r="N249" s="158"/>
      <c r="O249" s="158"/>
      <c r="P249" s="158"/>
      <c r="Q249" s="158"/>
      <c r="R249" s="158"/>
      <c r="S249" s="158"/>
      <c r="T249" s="159"/>
      <c r="AT249" s="153" t="s">
        <v>132</v>
      </c>
      <c r="AU249" s="153" t="s">
        <v>84</v>
      </c>
      <c r="AV249" s="11" t="s">
        <v>84</v>
      </c>
      <c r="AW249" s="11" t="s">
        <v>35</v>
      </c>
      <c r="AX249" s="11" t="s">
        <v>74</v>
      </c>
      <c r="AY249" s="153" t="s">
        <v>123</v>
      </c>
    </row>
    <row r="250" spans="2:65" s="12" customFormat="1" ht="10.199999999999999">
      <c r="B250" s="160"/>
      <c r="D250" s="152" t="s">
        <v>132</v>
      </c>
      <c r="E250" s="161" t="s">
        <v>3</v>
      </c>
      <c r="F250" s="162" t="s">
        <v>134</v>
      </c>
      <c r="H250" s="163">
        <v>35292.375</v>
      </c>
      <c r="I250" s="164"/>
      <c r="L250" s="160"/>
      <c r="M250" s="165"/>
      <c r="N250" s="166"/>
      <c r="O250" s="166"/>
      <c r="P250" s="166"/>
      <c r="Q250" s="166"/>
      <c r="R250" s="166"/>
      <c r="S250" s="166"/>
      <c r="T250" s="167"/>
      <c r="AT250" s="161" t="s">
        <v>132</v>
      </c>
      <c r="AU250" s="161" t="s">
        <v>84</v>
      </c>
      <c r="AV250" s="12" t="s">
        <v>130</v>
      </c>
      <c r="AW250" s="12" t="s">
        <v>35</v>
      </c>
      <c r="AX250" s="12" t="s">
        <v>82</v>
      </c>
      <c r="AY250" s="161" t="s">
        <v>123</v>
      </c>
    </row>
    <row r="251" spans="2:65" s="1" customFormat="1" ht="20.399999999999999" customHeight="1">
      <c r="B251" s="138"/>
      <c r="C251" s="139" t="s">
        <v>441</v>
      </c>
      <c r="D251" s="139" t="s">
        <v>126</v>
      </c>
      <c r="E251" s="140" t="s">
        <v>437</v>
      </c>
      <c r="F251" s="141" t="s">
        <v>438</v>
      </c>
      <c r="G251" s="142" t="s">
        <v>239</v>
      </c>
      <c r="H251" s="143">
        <v>2090.1640000000002</v>
      </c>
      <c r="I251" s="144"/>
      <c r="J251" s="145">
        <f>ROUND(I251*H251,2)</f>
        <v>0</v>
      </c>
      <c r="K251" s="141" t="s">
        <v>137</v>
      </c>
      <c r="L251" s="30"/>
      <c r="M251" s="146" t="s">
        <v>3</v>
      </c>
      <c r="N251" s="147" t="s">
        <v>45</v>
      </c>
      <c r="O251" s="49"/>
      <c r="P251" s="148">
        <f>O251*H251</f>
        <v>0</v>
      </c>
      <c r="Q251" s="148">
        <v>0</v>
      </c>
      <c r="R251" s="148">
        <f>Q251*H251</f>
        <v>0</v>
      </c>
      <c r="S251" s="148">
        <v>0</v>
      </c>
      <c r="T251" s="149">
        <f>S251*H251</f>
        <v>0</v>
      </c>
      <c r="AR251" s="16" t="s">
        <v>130</v>
      </c>
      <c r="AT251" s="16" t="s">
        <v>126</v>
      </c>
      <c r="AU251" s="16" t="s">
        <v>84</v>
      </c>
      <c r="AY251" s="16" t="s">
        <v>123</v>
      </c>
      <c r="BE251" s="150">
        <f>IF(N251="základní",J251,0)</f>
        <v>0</v>
      </c>
      <c r="BF251" s="150">
        <f>IF(N251="snížená",J251,0)</f>
        <v>0</v>
      </c>
      <c r="BG251" s="150">
        <f>IF(N251="zákl. přenesená",J251,0)</f>
        <v>0</v>
      </c>
      <c r="BH251" s="150">
        <f>IF(N251="sníž. přenesená",J251,0)</f>
        <v>0</v>
      </c>
      <c r="BI251" s="150">
        <f>IF(N251="nulová",J251,0)</f>
        <v>0</v>
      </c>
      <c r="BJ251" s="16" t="s">
        <v>82</v>
      </c>
      <c r="BK251" s="150">
        <f>ROUND(I251*H251,2)</f>
        <v>0</v>
      </c>
      <c r="BL251" s="16" t="s">
        <v>130</v>
      </c>
      <c r="BM251" s="16" t="s">
        <v>657</v>
      </c>
    </row>
    <row r="252" spans="2:65" s="11" customFormat="1" ht="10.199999999999999">
      <c r="B252" s="151"/>
      <c r="D252" s="152" t="s">
        <v>132</v>
      </c>
      <c r="E252" s="153" t="s">
        <v>3</v>
      </c>
      <c r="F252" s="154" t="s">
        <v>658</v>
      </c>
      <c r="H252" s="155">
        <v>2090.1640000000002</v>
      </c>
      <c r="I252" s="156"/>
      <c r="L252" s="151"/>
      <c r="M252" s="157"/>
      <c r="N252" s="158"/>
      <c r="O252" s="158"/>
      <c r="P252" s="158"/>
      <c r="Q252" s="158"/>
      <c r="R252" s="158"/>
      <c r="S252" s="158"/>
      <c r="T252" s="159"/>
      <c r="AT252" s="153" t="s">
        <v>132</v>
      </c>
      <c r="AU252" s="153" t="s">
        <v>84</v>
      </c>
      <c r="AV252" s="11" t="s">
        <v>84</v>
      </c>
      <c r="AW252" s="11" t="s">
        <v>35</v>
      </c>
      <c r="AX252" s="11" t="s">
        <v>74</v>
      </c>
      <c r="AY252" s="153" t="s">
        <v>123</v>
      </c>
    </row>
    <row r="253" spans="2:65" s="12" customFormat="1" ht="10.199999999999999">
      <c r="B253" s="160"/>
      <c r="D253" s="152" t="s">
        <v>132</v>
      </c>
      <c r="E253" s="161" t="s">
        <v>3</v>
      </c>
      <c r="F253" s="162" t="s">
        <v>134</v>
      </c>
      <c r="H253" s="163">
        <v>2090.1640000000002</v>
      </c>
      <c r="I253" s="164"/>
      <c r="L253" s="160"/>
      <c r="M253" s="165"/>
      <c r="N253" s="166"/>
      <c r="O253" s="166"/>
      <c r="P253" s="166"/>
      <c r="Q253" s="166"/>
      <c r="R253" s="166"/>
      <c r="S253" s="166"/>
      <c r="T253" s="167"/>
      <c r="AT253" s="161" t="s">
        <v>132</v>
      </c>
      <c r="AU253" s="161" t="s">
        <v>84</v>
      </c>
      <c r="AV253" s="12" t="s">
        <v>130</v>
      </c>
      <c r="AW253" s="12" t="s">
        <v>35</v>
      </c>
      <c r="AX253" s="12" t="s">
        <v>82</v>
      </c>
      <c r="AY253" s="161" t="s">
        <v>123</v>
      </c>
    </row>
    <row r="254" spans="2:65" s="1" customFormat="1" ht="20.399999999999999" customHeight="1">
      <c r="B254" s="138"/>
      <c r="C254" s="139" t="s">
        <v>446</v>
      </c>
      <c r="D254" s="139" t="s">
        <v>126</v>
      </c>
      <c r="E254" s="140" t="s">
        <v>442</v>
      </c>
      <c r="F254" s="141" t="s">
        <v>443</v>
      </c>
      <c r="G254" s="142" t="s">
        <v>239</v>
      </c>
      <c r="H254" s="143">
        <v>31352.46</v>
      </c>
      <c r="I254" s="144"/>
      <c r="J254" s="145">
        <f>ROUND(I254*H254,2)</f>
        <v>0</v>
      </c>
      <c r="K254" s="141" t="s">
        <v>137</v>
      </c>
      <c r="L254" s="30"/>
      <c r="M254" s="146" t="s">
        <v>3</v>
      </c>
      <c r="N254" s="147" t="s">
        <v>45</v>
      </c>
      <c r="O254" s="49"/>
      <c r="P254" s="148">
        <f>O254*H254</f>
        <v>0</v>
      </c>
      <c r="Q254" s="148">
        <v>0</v>
      </c>
      <c r="R254" s="148">
        <f>Q254*H254</f>
        <v>0</v>
      </c>
      <c r="S254" s="148">
        <v>0</v>
      </c>
      <c r="T254" s="149">
        <f>S254*H254</f>
        <v>0</v>
      </c>
      <c r="AR254" s="16" t="s">
        <v>130</v>
      </c>
      <c r="AT254" s="16" t="s">
        <v>126</v>
      </c>
      <c r="AU254" s="16" t="s">
        <v>84</v>
      </c>
      <c r="AY254" s="16" t="s">
        <v>123</v>
      </c>
      <c r="BE254" s="150">
        <f>IF(N254="základní",J254,0)</f>
        <v>0</v>
      </c>
      <c r="BF254" s="150">
        <f>IF(N254="snížená",J254,0)</f>
        <v>0</v>
      </c>
      <c r="BG254" s="150">
        <f>IF(N254="zákl. přenesená",J254,0)</f>
        <v>0</v>
      </c>
      <c r="BH254" s="150">
        <f>IF(N254="sníž. přenesená",J254,0)</f>
        <v>0</v>
      </c>
      <c r="BI254" s="150">
        <f>IF(N254="nulová",J254,0)</f>
        <v>0</v>
      </c>
      <c r="BJ254" s="16" t="s">
        <v>82</v>
      </c>
      <c r="BK254" s="150">
        <f>ROUND(I254*H254,2)</f>
        <v>0</v>
      </c>
      <c r="BL254" s="16" t="s">
        <v>130</v>
      </c>
      <c r="BM254" s="16" t="s">
        <v>659</v>
      </c>
    </row>
    <row r="255" spans="2:65" s="13" customFormat="1" ht="10.199999999999999">
      <c r="B255" s="178"/>
      <c r="D255" s="152" t="s">
        <v>132</v>
      </c>
      <c r="E255" s="179" t="s">
        <v>3</v>
      </c>
      <c r="F255" s="180" t="s">
        <v>434</v>
      </c>
      <c r="H255" s="179" t="s">
        <v>3</v>
      </c>
      <c r="I255" s="181"/>
      <c r="L255" s="178"/>
      <c r="M255" s="182"/>
      <c r="N255" s="183"/>
      <c r="O255" s="183"/>
      <c r="P255" s="183"/>
      <c r="Q255" s="183"/>
      <c r="R255" s="183"/>
      <c r="S255" s="183"/>
      <c r="T255" s="184"/>
      <c r="AT255" s="179" t="s">
        <v>132</v>
      </c>
      <c r="AU255" s="179" t="s">
        <v>84</v>
      </c>
      <c r="AV255" s="13" t="s">
        <v>82</v>
      </c>
      <c r="AW255" s="13" t="s">
        <v>35</v>
      </c>
      <c r="AX255" s="13" t="s">
        <v>74</v>
      </c>
      <c r="AY255" s="179" t="s">
        <v>123</v>
      </c>
    </row>
    <row r="256" spans="2:65" s="11" customFormat="1" ht="10.199999999999999">
      <c r="B256" s="151"/>
      <c r="D256" s="152" t="s">
        <v>132</v>
      </c>
      <c r="E256" s="153" t="s">
        <v>3</v>
      </c>
      <c r="F256" s="154" t="s">
        <v>660</v>
      </c>
      <c r="H256" s="155">
        <v>31352.46</v>
      </c>
      <c r="I256" s="156"/>
      <c r="L256" s="151"/>
      <c r="M256" s="157"/>
      <c r="N256" s="158"/>
      <c r="O256" s="158"/>
      <c r="P256" s="158"/>
      <c r="Q256" s="158"/>
      <c r="R256" s="158"/>
      <c r="S256" s="158"/>
      <c r="T256" s="159"/>
      <c r="AT256" s="153" t="s">
        <v>132</v>
      </c>
      <c r="AU256" s="153" t="s">
        <v>84</v>
      </c>
      <c r="AV256" s="11" t="s">
        <v>84</v>
      </c>
      <c r="AW256" s="11" t="s">
        <v>35</v>
      </c>
      <c r="AX256" s="11" t="s">
        <v>74</v>
      </c>
      <c r="AY256" s="153" t="s">
        <v>123</v>
      </c>
    </row>
    <row r="257" spans="2:65" s="12" customFormat="1" ht="10.199999999999999">
      <c r="B257" s="160"/>
      <c r="D257" s="152" t="s">
        <v>132</v>
      </c>
      <c r="E257" s="161" t="s">
        <v>3</v>
      </c>
      <c r="F257" s="162" t="s">
        <v>134</v>
      </c>
      <c r="H257" s="163">
        <v>31352.46</v>
      </c>
      <c r="I257" s="164"/>
      <c r="L257" s="160"/>
      <c r="M257" s="165"/>
      <c r="N257" s="166"/>
      <c r="O257" s="166"/>
      <c r="P257" s="166"/>
      <c r="Q257" s="166"/>
      <c r="R257" s="166"/>
      <c r="S257" s="166"/>
      <c r="T257" s="167"/>
      <c r="AT257" s="161" t="s">
        <v>132</v>
      </c>
      <c r="AU257" s="161" t="s">
        <v>84</v>
      </c>
      <c r="AV257" s="12" t="s">
        <v>130</v>
      </c>
      <c r="AW257" s="12" t="s">
        <v>35</v>
      </c>
      <c r="AX257" s="12" t="s">
        <v>82</v>
      </c>
      <c r="AY257" s="161" t="s">
        <v>123</v>
      </c>
    </row>
    <row r="258" spans="2:65" s="1" customFormat="1" ht="20.399999999999999" customHeight="1">
      <c r="B258" s="138"/>
      <c r="C258" s="139" t="s">
        <v>450</v>
      </c>
      <c r="D258" s="139" t="s">
        <v>126</v>
      </c>
      <c r="E258" s="140" t="s">
        <v>447</v>
      </c>
      <c r="F258" s="141" t="s">
        <v>448</v>
      </c>
      <c r="G258" s="142" t="s">
        <v>239</v>
      </c>
      <c r="H258" s="143">
        <v>2352.8249999999998</v>
      </c>
      <c r="I258" s="144"/>
      <c r="J258" s="145">
        <f>ROUND(I258*H258,2)</f>
        <v>0</v>
      </c>
      <c r="K258" s="141" t="s">
        <v>137</v>
      </c>
      <c r="L258" s="30"/>
      <c r="M258" s="146" t="s">
        <v>3</v>
      </c>
      <c r="N258" s="147" t="s">
        <v>45</v>
      </c>
      <c r="O258" s="49"/>
      <c r="P258" s="148">
        <f>O258*H258</f>
        <v>0</v>
      </c>
      <c r="Q258" s="148">
        <v>0</v>
      </c>
      <c r="R258" s="148">
        <f>Q258*H258</f>
        <v>0</v>
      </c>
      <c r="S258" s="148">
        <v>0</v>
      </c>
      <c r="T258" s="149">
        <f>S258*H258</f>
        <v>0</v>
      </c>
      <c r="AR258" s="16" t="s">
        <v>130</v>
      </c>
      <c r="AT258" s="16" t="s">
        <v>126</v>
      </c>
      <c r="AU258" s="16" t="s">
        <v>84</v>
      </c>
      <c r="AY258" s="16" t="s">
        <v>123</v>
      </c>
      <c r="BE258" s="150">
        <f>IF(N258="základní",J258,0)</f>
        <v>0</v>
      </c>
      <c r="BF258" s="150">
        <f>IF(N258="snížená",J258,0)</f>
        <v>0</v>
      </c>
      <c r="BG258" s="150">
        <f>IF(N258="zákl. přenesená",J258,0)</f>
        <v>0</v>
      </c>
      <c r="BH258" s="150">
        <f>IF(N258="sníž. přenesená",J258,0)</f>
        <v>0</v>
      </c>
      <c r="BI258" s="150">
        <f>IF(N258="nulová",J258,0)</f>
        <v>0</v>
      </c>
      <c r="BJ258" s="16" t="s">
        <v>82</v>
      </c>
      <c r="BK258" s="150">
        <f>ROUND(I258*H258,2)</f>
        <v>0</v>
      </c>
      <c r="BL258" s="16" t="s">
        <v>130</v>
      </c>
      <c r="BM258" s="16" t="s">
        <v>661</v>
      </c>
    </row>
    <row r="259" spans="2:65" s="1" customFormat="1" ht="20.399999999999999" customHeight="1">
      <c r="B259" s="138"/>
      <c r="C259" s="139" t="s">
        <v>454</v>
      </c>
      <c r="D259" s="139" t="s">
        <v>126</v>
      </c>
      <c r="E259" s="140" t="s">
        <v>451</v>
      </c>
      <c r="F259" s="141" t="s">
        <v>452</v>
      </c>
      <c r="G259" s="142" t="s">
        <v>239</v>
      </c>
      <c r="H259" s="143">
        <v>2090.1640000000002</v>
      </c>
      <c r="I259" s="144"/>
      <c r="J259" s="145">
        <f>ROUND(I259*H259,2)</f>
        <v>0</v>
      </c>
      <c r="K259" s="141" t="s">
        <v>137</v>
      </c>
      <c r="L259" s="30"/>
      <c r="M259" s="146" t="s">
        <v>3</v>
      </c>
      <c r="N259" s="147" t="s">
        <v>45</v>
      </c>
      <c r="O259" s="49"/>
      <c r="P259" s="148">
        <f>O259*H259</f>
        <v>0</v>
      </c>
      <c r="Q259" s="148">
        <v>0</v>
      </c>
      <c r="R259" s="148">
        <f>Q259*H259</f>
        <v>0</v>
      </c>
      <c r="S259" s="148">
        <v>0</v>
      </c>
      <c r="T259" s="149">
        <f>S259*H259</f>
        <v>0</v>
      </c>
      <c r="AR259" s="16" t="s">
        <v>130</v>
      </c>
      <c r="AT259" s="16" t="s">
        <v>126</v>
      </c>
      <c r="AU259" s="16" t="s">
        <v>84</v>
      </c>
      <c r="AY259" s="16" t="s">
        <v>123</v>
      </c>
      <c r="BE259" s="150">
        <f>IF(N259="základní",J259,0)</f>
        <v>0</v>
      </c>
      <c r="BF259" s="150">
        <f>IF(N259="snížená",J259,0)</f>
        <v>0</v>
      </c>
      <c r="BG259" s="150">
        <f>IF(N259="zákl. přenesená",J259,0)</f>
        <v>0</v>
      </c>
      <c r="BH259" s="150">
        <f>IF(N259="sníž. přenesená",J259,0)</f>
        <v>0</v>
      </c>
      <c r="BI259" s="150">
        <f>IF(N259="nulová",J259,0)</f>
        <v>0</v>
      </c>
      <c r="BJ259" s="16" t="s">
        <v>82</v>
      </c>
      <c r="BK259" s="150">
        <f>ROUND(I259*H259,2)</f>
        <v>0</v>
      </c>
      <c r="BL259" s="16" t="s">
        <v>130</v>
      </c>
      <c r="BM259" s="16" t="s">
        <v>662</v>
      </c>
    </row>
    <row r="260" spans="2:65" s="1" customFormat="1" ht="20.399999999999999" customHeight="1">
      <c r="B260" s="138"/>
      <c r="C260" s="139" t="s">
        <v>236</v>
      </c>
      <c r="D260" s="139" t="s">
        <v>126</v>
      </c>
      <c r="E260" s="140" t="s">
        <v>466</v>
      </c>
      <c r="F260" s="141" t="s">
        <v>467</v>
      </c>
      <c r="G260" s="142" t="s">
        <v>239</v>
      </c>
      <c r="H260" s="143">
        <v>2088.96</v>
      </c>
      <c r="I260" s="144"/>
      <c r="J260" s="145">
        <f>ROUND(I260*H260,2)</f>
        <v>0</v>
      </c>
      <c r="K260" s="141" t="s">
        <v>137</v>
      </c>
      <c r="L260" s="30"/>
      <c r="M260" s="146" t="s">
        <v>3</v>
      </c>
      <c r="N260" s="147" t="s">
        <v>45</v>
      </c>
      <c r="O260" s="49"/>
      <c r="P260" s="148">
        <f>O260*H260</f>
        <v>0</v>
      </c>
      <c r="Q260" s="148">
        <v>0</v>
      </c>
      <c r="R260" s="148">
        <f>Q260*H260</f>
        <v>0</v>
      </c>
      <c r="S260" s="148">
        <v>0</v>
      </c>
      <c r="T260" s="149">
        <f>S260*H260</f>
        <v>0</v>
      </c>
      <c r="AR260" s="16" t="s">
        <v>130</v>
      </c>
      <c r="AT260" s="16" t="s">
        <v>126</v>
      </c>
      <c r="AU260" s="16" t="s">
        <v>84</v>
      </c>
      <c r="AY260" s="16" t="s">
        <v>123</v>
      </c>
      <c r="BE260" s="150">
        <f>IF(N260="základní",J260,0)</f>
        <v>0</v>
      </c>
      <c r="BF260" s="150">
        <f>IF(N260="snížená",J260,0)</f>
        <v>0</v>
      </c>
      <c r="BG260" s="150">
        <f>IF(N260="zákl. přenesená",J260,0)</f>
        <v>0</v>
      </c>
      <c r="BH260" s="150">
        <f>IF(N260="sníž. přenesená",J260,0)</f>
        <v>0</v>
      </c>
      <c r="BI260" s="150">
        <f>IF(N260="nulová",J260,0)</f>
        <v>0</v>
      </c>
      <c r="BJ260" s="16" t="s">
        <v>82</v>
      </c>
      <c r="BK260" s="150">
        <f>ROUND(I260*H260,2)</f>
        <v>0</v>
      </c>
      <c r="BL260" s="16" t="s">
        <v>130</v>
      </c>
      <c r="BM260" s="16" t="s">
        <v>663</v>
      </c>
    </row>
    <row r="261" spans="2:65" s="1" customFormat="1" ht="14.4" customHeight="1">
      <c r="B261" s="138"/>
      <c r="C261" s="139" t="s">
        <v>178</v>
      </c>
      <c r="D261" s="139" t="s">
        <v>126</v>
      </c>
      <c r="E261" s="140" t="s">
        <v>664</v>
      </c>
      <c r="F261" s="141" t="s">
        <v>665</v>
      </c>
      <c r="G261" s="142" t="s">
        <v>239</v>
      </c>
      <c r="H261" s="143">
        <v>1.204</v>
      </c>
      <c r="I261" s="144"/>
      <c r="J261" s="145">
        <f>ROUND(I261*H261,2)</f>
        <v>0</v>
      </c>
      <c r="K261" s="141" t="s">
        <v>3</v>
      </c>
      <c r="L261" s="30"/>
      <c r="M261" s="146" t="s">
        <v>3</v>
      </c>
      <c r="N261" s="147" t="s">
        <v>45</v>
      </c>
      <c r="O261" s="49"/>
      <c r="P261" s="148">
        <f>O261*H261</f>
        <v>0</v>
      </c>
      <c r="Q261" s="148">
        <v>0</v>
      </c>
      <c r="R261" s="148">
        <f>Q261*H261</f>
        <v>0</v>
      </c>
      <c r="S261" s="148">
        <v>0</v>
      </c>
      <c r="T261" s="149">
        <f>S261*H261</f>
        <v>0</v>
      </c>
      <c r="AR261" s="16" t="s">
        <v>130</v>
      </c>
      <c r="AT261" s="16" t="s">
        <v>126</v>
      </c>
      <c r="AU261" s="16" t="s">
        <v>84</v>
      </c>
      <c r="AY261" s="16" t="s">
        <v>123</v>
      </c>
      <c r="BE261" s="150">
        <f>IF(N261="základní",J261,0)</f>
        <v>0</v>
      </c>
      <c r="BF261" s="150">
        <f>IF(N261="snížená",J261,0)</f>
        <v>0</v>
      </c>
      <c r="BG261" s="150">
        <f>IF(N261="zákl. přenesená",J261,0)</f>
        <v>0</v>
      </c>
      <c r="BH261" s="150">
        <f>IF(N261="sníž. přenesená",J261,0)</f>
        <v>0</v>
      </c>
      <c r="BI261" s="150">
        <f>IF(N261="nulová",J261,0)</f>
        <v>0</v>
      </c>
      <c r="BJ261" s="16" t="s">
        <v>82</v>
      </c>
      <c r="BK261" s="150">
        <f>ROUND(I261*H261,2)</f>
        <v>0</v>
      </c>
      <c r="BL261" s="16" t="s">
        <v>130</v>
      </c>
      <c r="BM261" s="16" t="s">
        <v>666</v>
      </c>
    </row>
    <row r="262" spans="2:65" s="11" customFormat="1" ht="10.199999999999999">
      <c r="B262" s="151"/>
      <c r="D262" s="152" t="s">
        <v>132</v>
      </c>
      <c r="E262" s="153" t="s">
        <v>3</v>
      </c>
      <c r="F262" s="154" t="s">
        <v>667</v>
      </c>
      <c r="H262" s="155">
        <v>1.204</v>
      </c>
      <c r="I262" s="156"/>
      <c r="L262" s="151"/>
      <c r="M262" s="157"/>
      <c r="N262" s="158"/>
      <c r="O262" s="158"/>
      <c r="P262" s="158"/>
      <c r="Q262" s="158"/>
      <c r="R262" s="158"/>
      <c r="S262" s="158"/>
      <c r="T262" s="159"/>
      <c r="AT262" s="153" t="s">
        <v>132</v>
      </c>
      <c r="AU262" s="153" t="s">
        <v>84</v>
      </c>
      <c r="AV262" s="11" t="s">
        <v>84</v>
      </c>
      <c r="AW262" s="11" t="s">
        <v>35</v>
      </c>
      <c r="AX262" s="11" t="s">
        <v>74</v>
      </c>
      <c r="AY262" s="153" t="s">
        <v>123</v>
      </c>
    </row>
    <row r="263" spans="2:65" s="12" customFormat="1" ht="10.199999999999999">
      <c r="B263" s="160"/>
      <c r="D263" s="152" t="s">
        <v>132</v>
      </c>
      <c r="E263" s="161" t="s">
        <v>3</v>
      </c>
      <c r="F263" s="162" t="s">
        <v>134</v>
      </c>
      <c r="H263" s="163">
        <v>1.204</v>
      </c>
      <c r="I263" s="164"/>
      <c r="L263" s="160"/>
      <c r="M263" s="165"/>
      <c r="N263" s="166"/>
      <c r="O263" s="166"/>
      <c r="P263" s="166"/>
      <c r="Q263" s="166"/>
      <c r="R263" s="166"/>
      <c r="S263" s="166"/>
      <c r="T263" s="167"/>
      <c r="AT263" s="161" t="s">
        <v>132</v>
      </c>
      <c r="AU263" s="161" t="s">
        <v>84</v>
      </c>
      <c r="AV263" s="12" t="s">
        <v>130</v>
      </c>
      <c r="AW263" s="12" t="s">
        <v>35</v>
      </c>
      <c r="AX263" s="12" t="s">
        <v>82</v>
      </c>
      <c r="AY263" s="161" t="s">
        <v>123</v>
      </c>
    </row>
    <row r="264" spans="2:65" s="1" customFormat="1" ht="20.399999999999999" customHeight="1">
      <c r="B264" s="138"/>
      <c r="C264" s="139" t="s">
        <v>219</v>
      </c>
      <c r="D264" s="139" t="s">
        <v>126</v>
      </c>
      <c r="E264" s="140" t="s">
        <v>470</v>
      </c>
      <c r="F264" s="141" t="s">
        <v>471</v>
      </c>
      <c r="G264" s="142" t="s">
        <v>239</v>
      </c>
      <c r="H264" s="143">
        <v>2352.8249999999998</v>
      </c>
      <c r="I264" s="144"/>
      <c r="J264" s="145">
        <f>ROUND(I264*H264,2)</f>
        <v>0</v>
      </c>
      <c r="K264" s="141" t="s">
        <v>137</v>
      </c>
      <c r="L264" s="30"/>
      <c r="M264" s="146" t="s">
        <v>3</v>
      </c>
      <c r="N264" s="147" t="s">
        <v>45</v>
      </c>
      <c r="O264" s="49"/>
      <c r="P264" s="148">
        <f>O264*H264</f>
        <v>0</v>
      </c>
      <c r="Q264" s="148">
        <v>0</v>
      </c>
      <c r="R264" s="148">
        <f>Q264*H264</f>
        <v>0</v>
      </c>
      <c r="S264" s="148">
        <v>0</v>
      </c>
      <c r="T264" s="149">
        <f>S264*H264</f>
        <v>0</v>
      </c>
      <c r="AR264" s="16" t="s">
        <v>130</v>
      </c>
      <c r="AT264" s="16" t="s">
        <v>126</v>
      </c>
      <c r="AU264" s="16" t="s">
        <v>84</v>
      </c>
      <c r="AY264" s="16" t="s">
        <v>123</v>
      </c>
      <c r="BE264" s="150">
        <f>IF(N264="základní",J264,0)</f>
        <v>0</v>
      </c>
      <c r="BF264" s="150">
        <f>IF(N264="snížená",J264,0)</f>
        <v>0</v>
      </c>
      <c r="BG264" s="150">
        <f>IF(N264="zákl. přenesená",J264,0)</f>
        <v>0</v>
      </c>
      <c r="BH264" s="150">
        <f>IF(N264="sníž. přenesená",J264,0)</f>
        <v>0</v>
      </c>
      <c r="BI264" s="150">
        <f>IF(N264="nulová",J264,0)</f>
        <v>0</v>
      </c>
      <c r="BJ264" s="16" t="s">
        <v>82</v>
      </c>
      <c r="BK264" s="150">
        <f>ROUND(I264*H264,2)</f>
        <v>0</v>
      </c>
      <c r="BL264" s="16" t="s">
        <v>130</v>
      </c>
      <c r="BM264" s="16" t="s">
        <v>668</v>
      </c>
    </row>
    <row r="265" spans="2:65" s="11" customFormat="1" ht="10.199999999999999">
      <c r="B265" s="151"/>
      <c r="D265" s="152" t="s">
        <v>132</v>
      </c>
      <c r="E265" s="153" t="s">
        <v>3</v>
      </c>
      <c r="F265" s="154" t="s">
        <v>669</v>
      </c>
      <c r="H265" s="155">
        <v>2352.8249999999998</v>
      </c>
      <c r="I265" s="156"/>
      <c r="L265" s="151"/>
      <c r="M265" s="157"/>
      <c r="N265" s="158"/>
      <c r="O265" s="158"/>
      <c r="P265" s="158"/>
      <c r="Q265" s="158"/>
      <c r="R265" s="158"/>
      <c r="S265" s="158"/>
      <c r="T265" s="159"/>
      <c r="AT265" s="153" t="s">
        <v>132</v>
      </c>
      <c r="AU265" s="153" t="s">
        <v>84</v>
      </c>
      <c r="AV265" s="11" t="s">
        <v>84</v>
      </c>
      <c r="AW265" s="11" t="s">
        <v>35</v>
      </c>
      <c r="AX265" s="11" t="s">
        <v>74</v>
      </c>
      <c r="AY265" s="153" t="s">
        <v>123</v>
      </c>
    </row>
    <row r="266" spans="2:65" s="12" customFormat="1" ht="10.199999999999999">
      <c r="B266" s="160"/>
      <c r="D266" s="152" t="s">
        <v>132</v>
      </c>
      <c r="E266" s="161" t="s">
        <v>3</v>
      </c>
      <c r="F266" s="162" t="s">
        <v>134</v>
      </c>
      <c r="H266" s="163">
        <v>2352.8249999999998</v>
      </c>
      <c r="I266" s="164"/>
      <c r="L266" s="160"/>
      <c r="M266" s="165"/>
      <c r="N266" s="166"/>
      <c r="O266" s="166"/>
      <c r="P266" s="166"/>
      <c r="Q266" s="166"/>
      <c r="R266" s="166"/>
      <c r="S266" s="166"/>
      <c r="T266" s="167"/>
      <c r="AT266" s="161" t="s">
        <v>132</v>
      </c>
      <c r="AU266" s="161" t="s">
        <v>84</v>
      </c>
      <c r="AV266" s="12" t="s">
        <v>130</v>
      </c>
      <c r="AW266" s="12" t="s">
        <v>35</v>
      </c>
      <c r="AX266" s="12" t="s">
        <v>82</v>
      </c>
      <c r="AY266" s="161" t="s">
        <v>123</v>
      </c>
    </row>
    <row r="267" spans="2:65" s="10" customFormat="1" ht="22.8" customHeight="1">
      <c r="B267" s="125"/>
      <c r="D267" s="126" t="s">
        <v>73</v>
      </c>
      <c r="E267" s="136" t="s">
        <v>473</v>
      </c>
      <c r="F267" s="136" t="s">
        <v>474</v>
      </c>
      <c r="I267" s="128"/>
      <c r="J267" s="137">
        <f>BK267</f>
        <v>0</v>
      </c>
      <c r="L267" s="125"/>
      <c r="M267" s="130"/>
      <c r="N267" s="131"/>
      <c r="O267" s="131"/>
      <c r="P267" s="132">
        <f>P268</f>
        <v>0</v>
      </c>
      <c r="Q267" s="131"/>
      <c r="R267" s="132">
        <f>R268</f>
        <v>0</v>
      </c>
      <c r="S267" s="131"/>
      <c r="T267" s="133">
        <f>T268</f>
        <v>0</v>
      </c>
      <c r="AR267" s="126" t="s">
        <v>82</v>
      </c>
      <c r="AT267" s="134" t="s">
        <v>73</v>
      </c>
      <c r="AU267" s="134" t="s">
        <v>82</v>
      </c>
      <c r="AY267" s="126" t="s">
        <v>123</v>
      </c>
      <c r="BK267" s="135">
        <f>BK268</f>
        <v>0</v>
      </c>
    </row>
    <row r="268" spans="2:65" s="1" customFormat="1" ht="20.399999999999999" customHeight="1">
      <c r="B268" s="138"/>
      <c r="C268" s="139" t="s">
        <v>458</v>
      </c>
      <c r="D268" s="139" t="s">
        <v>126</v>
      </c>
      <c r="E268" s="140" t="s">
        <v>476</v>
      </c>
      <c r="F268" s="141" t="s">
        <v>477</v>
      </c>
      <c r="G268" s="142" t="s">
        <v>239</v>
      </c>
      <c r="H268" s="143">
        <v>224.982</v>
      </c>
      <c r="I268" s="144"/>
      <c r="J268" s="145">
        <f>ROUND(I268*H268,2)</f>
        <v>0</v>
      </c>
      <c r="K268" s="141" t="s">
        <v>137</v>
      </c>
      <c r="L268" s="30"/>
      <c r="M268" s="185" t="s">
        <v>3</v>
      </c>
      <c r="N268" s="186" t="s">
        <v>45</v>
      </c>
      <c r="O268" s="187"/>
      <c r="P268" s="188">
        <f>O268*H268</f>
        <v>0</v>
      </c>
      <c r="Q268" s="188">
        <v>0</v>
      </c>
      <c r="R268" s="188">
        <f>Q268*H268</f>
        <v>0</v>
      </c>
      <c r="S268" s="188">
        <v>0</v>
      </c>
      <c r="T268" s="189">
        <f>S268*H268</f>
        <v>0</v>
      </c>
      <c r="AR268" s="16" t="s">
        <v>130</v>
      </c>
      <c r="AT268" s="16" t="s">
        <v>126</v>
      </c>
      <c r="AU268" s="16" t="s">
        <v>84</v>
      </c>
      <c r="AY268" s="16" t="s">
        <v>123</v>
      </c>
      <c r="BE268" s="150">
        <f>IF(N268="základní",J268,0)</f>
        <v>0</v>
      </c>
      <c r="BF268" s="150">
        <f>IF(N268="snížená",J268,0)</f>
        <v>0</v>
      </c>
      <c r="BG268" s="150">
        <f>IF(N268="zákl. přenesená",J268,0)</f>
        <v>0</v>
      </c>
      <c r="BH268" s="150">
        <f>IF(N268="sníž. přenesená",J268,0)</f>
        <v>0</v>
      </c>
      <c r="BI268" s="150">
        <f>IF(N268="nulová",J268,0)</f>
        <v>0</v>
      </c>
      <c r="BJ268" s="16" t="s">
        <v>82</v>
      </c>
      <c r="BK268" s="150">
        <f>ROUND(I268*H268,2)</f>
        <v>0</v>
      </c>
      <c r="BL268" s="16" t="s">
        <v>130</v>
      </c>
      <c r="BM268" s="16" t="s">
        <v>670</v>
      </c>
    </row>
    <row r="269" spans="2:65" s="1" customFormat="1" ht="6.9" customHeight="1">
      <c r="B269" s="39"/>
      <c r="C269" s="40"/>
      <c r="D269" s="40"/>
      <c r="E269" s="40"/>
      <c r="F269" s="40"/>
      <c r="G269" s="40"/>
      <c r="H269" s="40"/>
      <c r="I269" s="100"/>
      <c r="J269" s="40"/>
      <c r="K269" s="40"/>
      <c r="L269" s="30"/>
    </row>
  </sheetData>
  <autoFilter ref="C86:K268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8"/>
  <sheetViews>
    <sheetView showGridLines="0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7.42578125" customWidth="1"/>
    <col min="8" max="8" width="9.5703125" customWidth="1"/>
    <col min="9" max="9" width="12.140625" style="82" customWidth="1"/>
    <col min="10" max="10" width="20.140625" customWidth="1"/>
    <col min="11" max="11" width="16.140625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278" t="s">
        <v>6</v>
      </c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6" t="s">
        <v>90</v>
      </c>
    </row>
    <row r="3" spans="2:46" ht="6.9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84</v>
      </c>
    </row>
    <row r="4" spans="2:46" ht="24.9" customHeight="1">
      <c r="B4" s="19"/>
      <c r="D4" s="20" t="s">
        <v>91</v>
      </c>
      <c r="L4" s="19"/>
      <c r="M4" s="21" t="s">
        <v>11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5" t="s">
        <v>17</v>
      </c>
      <c r="L6" s="19"/>
    </row>
    <row r="7" spans="2:46" ht="14.4" customHeight="1">
      <c r="B7" s="19"/>
      <c r="E7" s="305" t="str">
        <f>'Rekapitulace stavby'!K6</f>
        <v>II/112 STRUHAŘOV OKRUŽNÍ KŘIŽOVATKA A SILNICE, 1. ETAPA - PŘÍMÉ ÚSEKY, KM 0,040 00 - 1,920 00, KM 2,129 91 - 2,531 98</v>
      </c>
      <c r="F7" s="306"/>
      <c r="G7" s="306"/>
      <c r="H7" s="306"/>
      <c r="L7" s="19"/>
    </row>
    <row r="8" spans="2:46" s="1" customFormat="1" ht="12" customHeight="1">
      <c r="B8" s="30"/>
      <c r="D8" s="25" t="s">
        <v>92</v>
      </c>
      <c r="I8" s="84"/>
      <c r="L8" s="30"/>
    </row>
    <row r="9" spans="2:46" s="1" customFormat="1" ht="36.9" customHeight="1">
      <c r="B9" s="30"/>
      <c r="E9" s="286" t="s">
        <v>671</v>
      </c>
      <c r="F9" s="285"/>
      <c r="G9" s="285"/>
      <c r="H9" s="285"/>
      <c r="I9" s="84"/>
      <c r="L9" s="30"/>
    </row>
    <row r="10" spans="2:46" s="1" customFormat="1" ht="10.199999999999999">
      <c r="B10" s="30"/>
      <c r="I10" s="84"/>
      <c r="L10" s="30"/>
    </row>
    <row r="11" spans="2:46" s="1" customFormat="1" ht="12" customHeight="1">
      <c r="B11" s="30"/>
      <c r="D11" s="25" t="s">
        <v>19</v>
      </c>
      <c r="F11" s="16" t="s">
        <v>3</v>
      </c>
      <c r="I11" s="85" t="s">
        <v>20</v>
      </c>
      <c r="J11" s="16" t="s">
        <v>3</v>
      </c>
      <c r="L11" s="30"/>
    </row>
    <row r="12" spans="2:46" s="1" customFormat="1" ht="12" customHeight="1">
      <c r="B12" s="30"/>
      <c r="D12" s="25" t="s">
        <v>21</v>
      </c>
      <c r="F12" s="16" t="s">
        <v>22</v>
      </c>
      <c r="I12" s="85" t="s">
        <v>23</v>
      </c>
      <c r="J12" s="46" t="str">
        <f>'Rekapitulace stavby'!AN8</f>
        <v>7. 2. 2018</v>
      </c>
      <c r="L12" s="30"/>
    </row>
    <row r="13" spans="2:46" s="1" customFormat="1" ht="10.8" customHeight="1">
      <c r="B13" s="30"/>
      <c r="I13" s="84"/>
      <c r="L13" s="30"/>
    </row>
    <row r="14" spans="2:46" s="1" customFormat="1" ht="12" customHeight="1">
      <c r="B14" s="30"/>
      <c r="D14" s="25" t="s">
        <v>25</v>
      </c>
      <c r="I14" s="85" t="s">
        <v>26</v>
      </c>
      <c r="J14" s="16" t="s">
        <v>27</v>
      </c>
      <c r="L14" s="30"/>
    </row>
    <row r="15" spans="2:46" s="1" customFormat="1" ht="18" customHeight="1">
      <c r="B15" s="30"/>
      <c r="E15" s="16" t="s">
        <v>28</v>
      </c>
      <c r="I15" s="85" t="s">
        <v>29</v>
      </c>
      <c r="J15" s="16" t="s">
        <v>3</v>
      </c>
      <c r="L15" s="30"/>
    </row>
    <row r="16" spans="2:46" s="1" customFormat="1" ht="6.9" customHeight="1">
      <c r="B16" s="30"/>
      <c r="I16" s="84"/>
      <c r="L16" s="30"/>
    </row>
    <row r="17" spans="2:12" s="1" customFormat="1" ht="12" customHeight="1">
      <c r="B17" s="30"/>
      <c r="D17" s="25" t="s">
        <v>30</v>
      </c>
      <c r="I17" s="85" t="s">
        <v>26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307" t="str">
        <f>'Rekapitulace stavby'!E14</f>
        <v>Vyplň údaj</v>
      </c>
      <c r="F18" s="289"/>
      <c r="G18" s="289"/>
      <c r="H18" s="289"/>
      <c r="I18" s="85" t="s">
        <v>29</v>
      </c>
      <c r="J18" s="26" t="str">
        <f>'Rekapitulace stavby'!AN14</f>
        <v>Vyplň údaj</v>
      </c>
      <c r="L18" s="30"/>
    </row>
    <row r="19" spans="2:12" s="1" customFormat="1" ht="6.9" customHeight="1">
      <c r="B19" s="30"/>
      <c r="I19" s="84"/>
      <c r="L19" s="30"/>
    </row>
    <row r="20" spans="2:12" s="1" customFormat="1" ht="12" customHeight="1">
      <c r="B20" s="30"/>
      <c r="D20" s="25" t="s">
        <v>32</v>
      </c>
      <c r="I20" s="85" t="s">
        <v>26</v>
      </c>
      <c r="J20" s="16" t="s">
        <v>33</v>
      </c>
      <c r="L20" s="30"/>
    </row>
    <row r="21" spans="2:12" s="1" customFormat="1" ht="18" customHeight="1">
      <c r="B21" s="30"/>
      <c r="E21" s="16" t="s">
        <v>34</v>
      </c>
      <c r="I21" s="85" t="s">
        <v>29</v>
      </c>
      <c r="J21" s="16" t="s">
        <v>3</v>
      </c>
      <c r="L21" s="30"/>
    </row>
    <row r="22" spans="2:12" s="1" customFormat="1" ht="6.9" customHeight="1">
      <c r="B22" s="30"/>
      <c r="I22" s="84"/>
      <c r="L22" s="30"/>
    </row>
    <row r="23" spans="2:12" s="1" customFormat="1" ht="12" customHeight="1">
      <c r="B23" s="30"/>
      <c r="D23" s="25" t="s">
        <v>36</v>
      </c>
      <c r="I23" s="85" t="s">
        <v>26</v>
      </c>
      <c r="J23" s="16" t="s">
        <v>33</v>
      </c>
      <c r="L23" s="30"/>
    </row>
    <row r="24" spans="2:12" s="1" customFormat="1" ht="18" customHeight="1">
      <c r="B24" s="30"/>
      <c r="E24" s="16" t="s">
        <v>37</v>
      </c>
      <c r="I24" s="85" t="s">
        <v>29</v>
      </c>
      <c r="J24" s="16" t="s">
        <v>3</v>
      </c>
      <c r="L24" s="30"/>
    </row>
    <row r="25" spans="2:12" s="1" customFormat="1" ht="6.9" customHeight="1">
      <c r="B25" s="30"/>
      <c r="I25" s="84"/>
      <c r="L25" s="30"/>
    </row>
    <row r="26" spans="2:12" s="1" customFormat="1" ht="12" customHeight="1">
      <c r="B26" s="30"/>
      <c r="D26" s="25" t="s">
        <v>38</v>
      </c>
      <c r="I26" s="84"/>
      <c r="L26" s="30"/>
    </row>
    <row r="27" spans="2:12" s="6" customFormat="1" ht="40.799999999999997" customHeight="1">
      <c r="B27" s="86"/>
      <c r="E27" s="293" t="s">
        <v>39</v>
      </c>
      <c r="F27" s="293"/>
      <c r="G27" s="293"/>
      <c r="H27" s="293"/>
      <c r="I27" s="87"/>
      <c r="L27" s="86"/>
    </row>
    <row r="28" spans="2:12" s="1" customFormat="1" ht="6.9" customHeight="1">
      <c r="B28" s="30"/>
      <c r="I28" s="84"/>
      <c r="L28" s="30"/>
    </row>
    <row r="29" spans="2:12" s="1" customFormat="1" ht="6.9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40</v>
      </c>
      <c r="I30" s="84"/>
      <c r="J30" s="60">
        <f>ROUND(J85, 2)</f>
        <v>0</v>
      </c>
      <c r="L30" s="30"/>
    </row>
    <row r="31" spans="2:12" s="1" customFormat="1" ht="6.9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" customHeight="1">
      <c r="B32" s="30"/>
      <c r="F32" s="33" t="s">
        <v>42</v>
      </c>
      <c r="I32" s="90" t="s">
        <v>41</v>
      </c>
      <c r="J32" s="33" t="s">
        <v>43</v>
      </c>
      <c r="L32" s="30"/>
    </row>
    <row r="33" spans="2:12" s="1" customFormat="1" ht="14.4" customHeight="1">
      <c r="B33" s="30"/>
      <c r="D33" s="25" t="s">
        <v>44</v>
      </c>
      <c r="E33" s="25" t="s">
        <v>45</v>
      </c>
      <c r="F33" s="91">
        <f>ROUND((SUM(BE85:BE107)),  2)</f>
        <v>0</v>
      </c>
      <c r="I33" s="92">
        <v>0.21</v>
      </c>
      <c r="J33" s="91">
        <f>ROUND(((SUM(BE85:BE107))*I33),  2)</f>
        <v>0</v>
      </c>
      <c r="L33" s="30"/>
    </row>
    <row r="34" spans="2:12" s="1" customFormat="1" ht="14.4" customHeight="1">
      <c r="B34" s="30"/>
      <c r="E34" s="25" t="s">
        <v>46</v>
      </c>
      <c r="F34" s="91">
        <f>ROUND((SUM(BF85:BF107)),  2)</f>
        <v>0</v>
      </c>
      <c r="I34" s="92">
        <v>0.15</v>
      </c>
      <c r="J34" s="91">
        <f>ROUND(((SUM(BF85:BF107))*I34),  2)</f>
        <v>0</v>
      </c>
      <c r="L34" s="30"/>
    </row>
    <row r="35" spans="2:12" s="1" customFormat="1" ht="14.4" hidden="1" customHeight="1">
      <c r="B35" s="30"/>
      <c r="E35" s="25" t="s">
        <v>47</v>
      </c>
      <c r="F35" s="91">
        <f>ROUND((SUM(BG85:BG107)),  2)</f>
        <v>0</v>
      </c>
      <c r="I35" s="92">
        <v>0.21</v>
      </c>
      <c r="J35" s="91">
        <f>0</f>
        <v>0</v>
      </c>
      <c r="L35" s="30"/>
    </row>
    <row r="36" spans="2:12" s="1" customFormat="1" ht="14.4" hidden="1" customHeight="1">
      <c r="B36" s="30"/>
      <c r="E36" s="25" t="s">
        <v>48</v>
      </c>
      <c r="F36" s="91">
        <f>ROUND((SUM(BH85:BH107)),  2)</f>
        <v>0</v>
      </c>
      <c r="I36" s="92">
        <v>0.15</v>
      </c>
      <c r="J36" s="91">
        <f>0</f>
        <v>0</v>
      </c>
      <c r="L36" s="30"/>
    </row>
    <row r="37" spans="2:12" s="1" customFormat="1" ht="14.4" hidden="1" customHeight="1">
      <c r="B37" s="30"/>
      <c r="E37" s="25" t="s">
        <v>49</v>
      </c>
      <c r="F37" s="91">
        <f>ROUND((SUM(BI85:BI107)),  2)</f>
        <v>0</v>
      </c>
      <c r="I37" s="92">
        <v>0</v>
      </c>
      <c r="J37" s="91">
        <f>0</f>
        <v>0</v>
      </c>
      <c r="L37" s="30"/>
    </row>
    <row r="38" spans="2:12" s="1" customFormat="1" ht="6.9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50</v>
      </c>
      <c r="E39" s="51"/>
      <c r="F39" s="51"/>
      <c r="G39" s="95" t="s">
        <v>51</v>
      </c>
      <c r="H39" s="96" t="s">
        <v>52</v>
      </c>
      <c r="I39" s="97"/>
      <c r="J39" s="98">
        <f>SUM(J30:J37)</f>
        <v>0</v>
      </c>
      <c r="K39" s="99"/>
      <c r="L39" s="30"/>
    </row>
    <row r="40" spans="2:12" s="1" customFormat="1" ht="14.4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" customHeight="1">
      <c r="B45" s="30"/>
      <c r="C45" s="20" t="s">
        <v>94</v>
      </c>
      <c r="I45" s="84"/>
      <c r="L45" s="30"/>
    </row>
    <row r="46" spans="2:12" s="1" customFormat="1" ht="6.9" customHeight="1">
      <c r="B46" s="30"/>
      <c r="I46" s="84"/>
      <c r="L46" s="30"/>
    </row>
    <row r="47" spans="2:12" s="1" customFormat="1" ht="12" customHeight="1">
      <c r="B47" s="30"/>
      <c r="C47" s="25" t="s">
        <v>17</v>
      </c>
      <c r="I47" s="84"/>
      <c r="L47" s="30"/>
    </row>
    <row r="48" spans="2:12" s="1" customFormat="1" ht="14.4" customHeight="1">
      <c r="B48" s="30"/>
      <c r="E48" s="305" t="str">
        <f>E7</f>
        <v>II/112 STRUHAŘOV OKRUŽNÍ KŘIŽOVATKA A SILNICE, 1. ETAPA - PŘÍMÉ ÚSEKY, KM 0,040 00 - 1,920 00, KM 2,129 91 - 2,531 98</v>
      </c>
      <c r="F48" s="306"/>
      <c r="G48" s="306"/>
      <c r="H48" s="306"/>
      <c r="I48" s="84"/>
      <c r="L48" s="30"/>
    </row>
    <row r="49" spans="2:47" s="1" customFormat="1" ht="12" customHeight="1">
      <c r="B49" s="30"/>
      <c r="C49" s="25" t="s">
        <v>92</v>
      </c>
      <c r="I49" s="84"/>
      <c r="L49" s="30"/>
    </row>
    <row r="50" spans="2:47" s="1" customFormat="1" ht="14.4" customHeight="1">
      <c r="B50" s="30"/>
      <c r="E50" s="286" t="str">
        <f>E9</f>
        <v>SO 800 - Vedlejší rozpočtové náklady</v>
      </c>
      <c r="F50" s="285"/>
      <c r="G50" s="285"/>
      <c r="H50" s="285"/>
      <c r="I50" s="84"/>
      <c r="L50" s="30"/>
    </row>
    <row r="51" spans="2:47" s="1" customFormat="1" ht="6.9" customHeight="1">
      <c r="B51" s="30"/>
      <c r="I51" s="84"/>
      <c r="L51" s="30"/>
    </row>
    <row r="52" spans="2:47" s="1" customFormat="1" ht="12" customHeight="1">
      <c r="B52" s="30"/>
      <c r="C52" s="25" t="s">
        <v>21</v>
      </c>
      <c r="F52" s="16" t="str">
        <f>F12</f>
        <v>Struhařov u Benešova, Myslíč, Benešov u Prahy</v>
      </c>
      <c r="I52" s="85" t="s">
        <v>23</v>
      </c>
      <c r="J52" s="46" t="str">
        <f>IF(J12="","",J12)</f>
        <v>7. 2. 2018</v>
      </c>
      <c r="L52" s="30"/>
    </row>
    <row r="53" spans="2:47" s="1" customFormat="1" ht="6.9" customHeight="1">
      <c r="B53" s="30"/>
      <c r="I53" s="84"/>
      <c r="L53" s="30"/>
    </row>
    <row r="54" spans="2:47" s="1" customFormat="1" ht="35.4" customHeight="1">
      <c r="B54" s="30"/>
      <c r="C54" s="25" t="s">
        <v>25</v>
      </c>
      <c r="F54" s="16" t="str">
        <f>E15</f>
        <v>Středočeský kraj</v>
      </c>
      <c r="I54" s="85" t="s">
        <v>32</v>
      </c>
      <c r="J54" s="28" t="str">
        <f>E21</f>
        <v>Ing. Monika Povýšilová, Sweco Hydroprojekt a.s.</v>
      </c>
      <c r="L54" s="30"/>
    </row>
    <row r="55" spans="2:47" s="1" customFormat="1" ht="35.4" customHeight="1">
      <c r="B55" s="30"/>
      <c r="C55" s="25" t="s">
        <v>30</v>
      </c>
      <c r="F55" s="16" t="str">
        <f>IF(E18="","",E18)</f>
        <v>Vyplň údaj</v>
      </c>
      <c r="I55" s="85" t="s">
        <v>36</v>
      </c>
      <c r="J55" s="28" t="str">
        <f>E24</f>
        <v>Bc. Gabriela Krchová, Sweco Hydroprojekt a.s.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95</v>
      </c>
      <c r="D57" s="93"/>
      <c r="E57" s="93"/>
      <c r="F57" s="93"/>
      <c r="G57" s="93"/>
      <c r="H57" s="93"/>
      <c r="I57" s="103"/>
      <c r="J57" s="104" t="s">
        <v>96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8" customHeight="1">
      <c r="B59" s="30"/>
      <c r="C59" s="105" t="s">
        <v>72</v>
      </c>
      <c r="I59" s="84"/>
      <c r="J59" s="60">
        <f>J85</f>
        <v>0</v>
      </c>
      <c r="L59" s="30"/>
      <c r="AU59" s="16" t="s">
        <v>97</v>
      </c>
    </row>
    <row r="60" spans="2:47" s="7" customFormat="1" ht="24.9" customHeight="1">
      <c r="B60" s="106"/>
      <c r="D60" s="107" t="s">
        <v>672</v>
      </c>
      <c r="E60" s="108"/>
      <c r="F60" s="108"/>
      <c r="G60" s="108"/>
      <c r="H60" s="108"/>
      <c r="I60" s="109"/>
      <c r="J60" s="110">
        <f>J86</f>
        <v>0</v>
      </c>
      <c r="L60" s="106"/>
    </row>
    <row r="61" spans="2:47" s="8" customFormat="1" ht="19.95" customHeight="1">
      <c r="B61" s="111"/>
      <c r="D61" s="112" t="s">
        <v>673</v>
      </c>
      <c r="E61" s="113"/>
      <c r="F61" s="113"/>
      <c r="G61" s="113"/>
      <c r="H61" s="113"/>
      <c r="I61" s="114"/>
      <c r="J61" s="115">
        <f>J87</f>
        <v>0</v>
      </c>
      <c r="L61" s="111"/>
    </row>
    <row r="62" spans="2:47" s="8" customFormat="1" ht="19.95" customHeight="1">
      <c r="B62" s="111"/>
      <c r="D62" s="112" t="s">
        <v>674</v>
      </c>
      <c r="E62" s="113"/>
      <c r="F62" s="113"/>
      <c r="G62" s="113"/>
      <c r="H62" s="113"/>
      <c r="I62" s="114"/>
      <c r="J62" s="115">
        <f>J94</f>
        <v>0</v>
      </c>
      <c r="L62" s="111"/>
    </row>
    <row r="63" spans="2:47" s="8" customFormat="1" ht="19.95" customHeight="1">
      <c r="B63" s="111"/>
      <c r="D63" s="112" t="s">
        <v>675</v>
      </c>
      <c r="E63" s="113"/>
      <c r="F63" s="113"/>
      <c r="G63" s="113"/>
      <c r="H63" s="113"/>
      <c r="I63" s="114"/>
      <c r="J63" s="115">
        <f>J97</f>
        <v>0</v>
      </c>
      <c r="L63" s="111"/>
    </row>
    <row r="64" spans="2:47" s="8" customFormat="1" ht="19.95" customHeight="1">
      <c r="B64" s="111"/>
      <c r="D64" s="112" t="s">
        <v>676</v>
      </c>
      <c r="E64" s="113"/>
      <c r="F64" s="113"/>
      <c r="G64" s="113"/>
      <c r="H64" s="113"/>
      <c r="I64" s="114"/>
      <c r="J64" s="115">
        <f>J100</f>
        <v>0</v>
      </c>
      <c r="L64" s="111"/>
    </row>
    <row r="65" spans="2:12" s="8" customFormat="1" ht="19.95" customHeight="1">
      <c r="B65" s="111"/>
      <c r="D65" s="112" t="s">
        <v>677</v>
      </c>
      <c r="E65" s="113"/>
      <c r="F65" s="113"/>
      <c r="G65" s="113"/>
      <c r="H65" s="113"/>
      <c r="I65" s="114"/>
      <c r="J65" s="115">
        <f>J102</f>
        <v>0</v>
      </c>
      <c r="L65" s="111"/>
    </row>
    <row r="66" spans="2:12" s="1" customFormat="1" ht="21.75" customHeight="1">
      <c r="B66" s="30"/>
      <c r="I66" s="84"/>
      <c r="L66" s="30"/>
    </row>
    <row r="67" spans="2:12" s="1" customFormat="1" ht="6.9" customHeight="1">
      <c r="B67" s="39"/>
      <c r="C67" s="40"/>
      <c r="D67" s="40"/>
      <c r="E67" s="40"/>
      <c r="F67" s="40"/>
      <c r="G67" s="40"/>
      <c r="H67" s="40"/>
      <c r="I67" s="100"/>
      <c r="J67" s="40"/>
      <c r="K67" s="40"/>
      <c r="L67" s="30"/>
    </row>
    <row r="71" spans="2:12" s="1" customFormat="1" ht="6.9" customHeight="1">
      <c r="B71" s="41"/>
      <c r="C71" s="42"/>
      <c r="D71" s="42"/>
      <c r="E71" s="42"/>
      <c r="F71" s="42"/>
      <c r="G71" s="42"/>
      <c r="H71" s="42"/>
      <c r="I71" s="101"/>
      <c r="J71" s="42"/>
      <c r="K71" s="42"/>
      <c r="L71" s="30"/>
    </row>
    <row r="72" spans="2:12" s="1" customFormat="1" ht="24.9" customHeight="1">
      <c r="B72" s="30"/>
      <c r="C72" s="20" t="s">
        <v>108</v>
      </c>
      <c r="I72" s="84"/>
      <c r="L72" s="30"/>
    </row>
    <row r="73" spans="2:12" s="1" customFormat="1" ht="6.9" customHeight="1">
      <c r="B73" s="30"/>
      <c r="I73" s="84"/>
      <c r="L73" s="30"/>
    </row>
    <row r="74" spans="2:12" s="1" customFormat="1" ht="12" customHeight="1">
      <c r="B74" s="30"/>
      <c r="C74" s="25" t="s">
        <v>17</v>
      </c>
      <c r="I74" s="84"/>
      <c r="L74" s="30"/>
    </row>
    <row r="75" spans="2:12" s="1" customFormat="1" ht="14.4" customHeight="1">
      <c r="B75" s="30"/>
      <c r="E75" s="305" t="str">
        <f>E7</f>
        <v>II/112 STRUHAŘOV OKRUŽNÍ KŘIŽOVATKA A SILNICE, 1. ETAPA - PŘÍMÉ ÚSEKY, KM 0,040 00 - 1,920 00, KM 2,129 91 - 2,531 98</v>
      </c>
      <c r="F75" s="306"/>
      <c r="G75" s="306"/>
      <c r="H75" s="306"/>
      <c r="I75" s="84"/>
      <c r="L75" s="30"/>
    </row>
    <row r="76" spans="2:12" s="1" customFormat="1" ht="12" customHeight="1">
      <c r="B76" s="30"/>
      <c r="C76" s="25" t="s">
        <v>92</v>
      </c>
      <c r="I76" s="84"/>
      <c r="L76" s="30"/>
    </row>
    <row r="77" spans="2:12" s="1" customFormat="1" ht="14.4" customHeight="1">
      <c r="B77" s="30"/>
      <c r="E77" s="286" t="str">
        <f>E9</f>
        <v>SO 800 - Vedlejší rozpočtové náklady</v>
      </c>
      <c r="F77" s="285"/>
      <c r="G77" s="285"/>
      <c r="H77" s="285"/>
      <c r="I77" s="84"/>
      <c r="L77" s="30"/>
    </row>
    <row r="78" spans="2:12" s="1" customFormat="1" ht="6.9" customHeight="1">
      <c r="B78" s="30"/>
      <c r="I78" s="84"/>
      <c r="L78" s="30"/>
    </row>
    <row r="79" spans="2:12" s="1" customFormat="1" ht="12" customHeight="1">
      <c r="B79" s="30"/>
      <c r="C79" s="25" t="s">
        <v>21</v>
      </c>
      <c r="F79" s="16" t="str">
        <f>F12</f>
        <v>Struhařov u Benešova, Myslíč, Benešov u Prahy</v>
      </c>
      <c r="I79" s="85" t="s">
        <v>23</v>
      </c>
      <c r="J79" s="46" t="str">
        <f>IF(J12="","",J12)</f>
        <v>7. 2. 2018</v>
      </c>
      <c r="L79" s="30"/>
    </row>
    <row r="80" spans="2:12" s="1" customFormat="1" ht="6.9" customHeight="1">
      <c r="B80" s="30"/>
      <c r="I80" s="84"/>
      <c r="L80" s="30"/>
    </row>
    <row r="81" spans="2:65" s="1" customFormat="1" ht="35.4" customHeight="1">
      <c r="B81" s="30"/>
      <c r="C81" s="25" t="s">
        <v>25</v>
      </c>
      <c r="F81" s="16" t="str">
        <f>E15</f>
        <v>Středočeský kraj</v>
      </c>
      <c r="I81" s="85" t="s">
        <v>32</v>
      </c>
      <c r="J81" s="28" t="str">
        <f>E21</f>
        <v>Ing. Monika Povýšilová, Sweco Hydroprojekt a.s.</v>
      </c>
      <c r="L81" s="30"/>
    </row>
    <row r="82" spans="2:65" s="1" customFormat="1" ht="35.4" customHeight="1">
      <c r="B82" s="30"/>
      <c r="C82" s="25" t="s">
        <v>30</v>
      </c>
      <c r="F82" s="16" t="str">
        <f>IF(E18="","",E18)</f>
        <v>Vyplň údaj</v>
      </c>
      <c r="I82" s="85" t="s">
        <v>36</v>
      </c>
      <c r="J82" s="28" t="str">
        <f>E24</f>
        <v>Bc. Gabriela Krchová, Sweco Hydroprojekt a.s.</v>
      </c>
      <c r="L82" s="30"/>
    </row>
    <row r="83" spans="2:65" s="1" customFormat="1" ht="10.35" customHeight="1">
      <c r="B83" s="30"/>
      <c r="I83" s="84"/>
      <c r="L83" s="30"/>
    </row>
    <row r="84" spans="2:65" s="9" customFormat="1" ht="29.25" customHeight="1">
      <c r="B84" s="116"/>
      <c r="C84" s="117" t="s">
        <v>109</v>
      </c>
      <c r="D84" s="118" t="s">
        <v>59</v>
      </c>
      <c r="E84" s="118" t="s">
        <v>55</v>
      </c>
      <c r="F84" s="118" t="s">
        <v>56</v>
      </c>
      <c r="G84" s="118" t="s">
        <v>110</v>
      </c>
      <c r="H84" s="118" t="s">
        <v>111</v>
      </c>
      <c r="I84" s="119" t="s">
        <v>112</v>
      </c>
      <c r="J84" s="118" t="s">
        <v>96</v>
      </c>
      <c r="K84" s="120" t="s">
        <v>113</v>
      </c>
      <c r="L84" s="116"/>
      <c r="M84" s="53" t="s">
        <v>3</v>
      </c>
      <c r="N84" s="54" t="s">
        <v>44</v>
      </c>
      <c r="O84" s="54" t="s">
        <v>114</v>
      </c>
      <c r="P84" s="54" t="s">
        <v>115</v>
      </c>
      <c r="Q84" s="54" t="s">
        <v>116</v>
      </c>
      <c r="R84" s="54" t="s">
        <v>117</v>
      </c>
      <c r="S84" s="54" t="s">
        <v>118</v>
      </c>
      <c r="T84" s="55" t="s">
        <v>119</v>
      </c>
    </row>
    <row r="85" spans="2:65" s="1" customFormat="1" ht="22.8" customHeight="1">
      <c r="B85" s="30"/>
      <c r="C85" s="58" t="s">
        <v>120</v>
      </c>
      <c r="I85" s="84"/>
      <c r="J85" s="121">
        <f>BK85</f>
        <v>0</v>
      </c>
      <c r="L85" s="30"/>
      <c r="M85" s="56"/>
      <c r="N85" s="47"/>
      <c r="O85" s="47"/>
      <c r="P85" s="122">
        <f>P86</f>
        <v>0</v>
      </c>
      <c r="Q85" s="47"/>
      <c r="R85" s="122">
        <f>R86</f>
        <v>0</v>
      </c>
      <c r="S85" s="47"/>
      <c r="T85" s="123">
        <f>T86</f>
        <v>0</v>
      </c>
      <c r="AT85" s="16" t="s">
        <v>73</v>
      </c>
      <c r="AU85" s="16" t="s">
        <v>97</v>
      </c>
      <c r="BK85" s="124">
        <f>BK86</f>
        <v>0</v>
      </c>
    </row>
    <row r="86" spans="2:65" s="10" customFormat="1" ht="25.95" customHeight="1">
      <c r="B86" s="125"/>
      <c r="D86" s="126" t="s">
        <v>73</v>
      </c>
      <c r="E86" s="127" t="s">
        <v>678</v>
      </c>
      <c r="F86" s="127" t="s">
        <v>89</v>
      </c>
      <c r="I86" s="128"/>
      <c r="J86" s="129">
        <f>BK86</f>
        <v>0</v>
      </c>
      <c r="L86" s="125"/>
      <c r="M86" s="130"/>
      <c r="N86" s="131"/>
      <c r="O86" s="131"/>
      <c r="P86" s="132">
        <f>P87+P94+P97+P100+P102</f>
        <v>0</v>
      </c>
      <c r="Q86" s="131"/>
      <c r="R86" s="132">
        <f>R87+R94+R97+R100+R102</f>
        <v>0</v>
      </c>
      <c r="S86" s="131"/>
      <c r="T86" s="133">
        <f>T87+T94+T97+T100+T102</f>
        <v>0</v>
      </c>
      <c r="AR86" s="126" t="s">
        <v>217</v>
      </c>
      <c r="AT86" s="134" t="s">
        <v>73</v>
      </c>
      <c r="AU86" s="134" t="s">
        <v>74</v>
      </c>
      <c r="AY86" s="126" t="s">
        <v>123</v>
      </c>
      <c r="BK86" s="135">
        <f>BK87+BK94+BK97+BK100+BK102</f>
        <v>0</v>
      </c>
    </row>
    <row r="87" spans="2:65" s="10" customFormat="1" ht="22.8" customHeight="1">
      <c r="B87" s="125"/>
      <c r="D87" s="126" t="s">
        <v>73</v>
      </c>
      <c r="E87" s="136" t="s">
        <v>679</v>
      </c>
      <c r="F87" s="136" t="s">
        <v>680</v>
      </c>
      <c r="I87" s="128"/>
      <c r="J87" s="137">
        <f>BK87</f>
        <v>0</v>
      </c>
      <c r="L87" s="125"/>
      <c r="M87" s="130"/>
      <c r="N87" s="131"/>
      <c r="O87" s="131"/>
      <c r="P87" s="132">
        <f>SUM(P88:P93)</f>
        <v>0</v>
      </c>
      <c r="Q87" s="131"/>
      <c r="R87" s="132">
        <f>SUM(R88:R93)</f>
        <v>0</v>
      </c>
      <c r="S87" s="131"/>
      <c r="T87" s="133">
        <f>SUM(T88:T93)</f>
        <v>0</v>
      </c>
      <c r="AR87" s="126" t="s">
        <v>217</v>
      </c>
      <c r="AT87" s="134" t="s">
        <v>73</v>
      </c>
      <c r="AU87" s="134" t="s">
        <v>82</v>
      </c>
      <c r="AY87" s="126" t="s">
        <v>123</v>
      </c>
      <c r="BK87" s="135">
        <f>SUM(BK88:BK93)</f>
        <v>0</v>
      </c>
    </row>
    <row r="88" spans="2:65" s="1" customFormat="1" ht="20.399999999999999" customHeight="1">
      <c r="B88" s="138"/>
      <c r="C88" s="139" t="s">
        <v>82</v>
      </c>
      <c r="D88" s="139" t="s">
        <v>126</v>
      </c>
      <c r="E88" s="140" t="s">
        <v>681</v>
      </c>
      <c r="F88" s="141" t="s">
        <v>682</v>
      </c>
      <c r="G88" s="142" t="s">
        <v>683</v>
      </c>
      <c r="H88" s="143">
        <v>1</v>
      </c>
      <c r="I88" s="144"/>
      <c r="J88" s="145">
        <f t="shared" ref="J88:J93" si="0">ROUND(I88*H88,2)</f>
        <v>0</v>
      </c>
      <c r="K88" s="141" t="s">
        <v>137</v>
      </c>
      <c r="L88" s="30"/>
      <c r="M88" s="146" t="s">
        <v>3</v>
      </c>
      <c r="N88" s="147" t="s">
        <v>45</v>
      </c>
      <c r="O88" s="49"/>
      <c r="P88" s="148">
        <f t="shared" ref="P88:P93" si="1">O88*H88</f>
        <v>0</v>
      </c>
      <c r="Q88" s="148">
        <v>0</v>
      </c>
      <c r="R88" s="148">
        <f t="shared" ref="R88:R93" si="2">Q88*H88</f>
        <v>0</v>
      </c>
      <c r="S88" s="148">
        <v>0</v>
      </c>
      <c r="T88" s="149">
        <f t="shared" ref="T88:T93" si="3">S88*H88</f>
        <v>0</v>
      </c>
      <c r="AR88" s="16" t="s">
        <v>684</v>
      </c>
      <c r="AT88" s="16" t="s">
        <v>126</v>
      </c>
      <c r="AU88" s="16" t="s">
        <v>84</v>
      </c>
      <c r="AY88" s="16" t="s">
        <v>123</v>
      </c>
      <c r="BE88" s="150">
        <f t="shared" ref="BE88:BE93" si="4">IF(N88="základní",J88,0)</f>
        <v>0</v>
      </c>
      <c r="BF88" s="150">
        <f t="shared" ref="BF88:BF93" si="5">IF(N88="snížená",J88,0)</f>
        <v>0</v>
      </c>
      <c r="BG88" s="150">
        <f t="shared" ref="BG88:BG93" si="6">IF(N88="zákl. přenesená",J88,0)</f>
        <v>0</v>
      </c>
      <c r="BH88" s="150">
        <f t="shared" ref="BH88:BH93" si="7">IF(N88="sníž. přenesená",J88,0)</f>
        <v>0</v>
      </c>
      <c r="BI88" s="150">
        <f t="shared" ref="BI88:BI93" si="8">IF(N88="nulová",J88,0)</f>
        <v>0</v>
      </c>
      <c r="BJ88" s="16" t="s">
        <v>82</v>
      </c>
      <c r="BK88" s="150">
        <f t="shared" ref="BK88:BK93" si="9">ROUND(I88*H88,2)</f>
        <v>0</v>
      </c>
      <c r="BL88" s="16" t="s">
        <v>684</v>
      </c>
      <c r="BM88" s="16" t="s">
        <v>685</v>
      </c>
    </row>
    <row r="89" spans="2:65" s="1" customFormat="1" ht="20.399999999999999" customHeight="1">
      <c r="B89" s="138"/>
      <c r="C89" s="139" t="s">
        <v>84</v>
      </c>
      <c r="D89" s="139" t="s">
        <v>126</v>
      </c>
      <c r="E89" s="140" t="s">
        <v>686</v>
      </c>
      <c r="F89" s="141" t="s">
        <v>687</v>
      </c>
      <c r="G89" s="142" t="s">
        <v>683</v>
      </c>
      <c r="H89" s="143">
        <v>1</v>
      </c>
      <c r="I89" s="144"/>
      <c r="J89" s="145">
        <f t="shared" si="0"/>
        <v>0</v>
      </c>
      <c r="K89" s="141" t="s">
        <v>137</v>
      </c>
      <c r="L89" s="30"/>
      <c r="M89" s="146" t="s">
        <v>3</v>
      </c>
      <c r="N89" s="147" t="s">
        <v>45</v>
      </c>
      <c r="O89" s="49"/>
      <c r="P89" s="148">
        <f t="shared" si="1"/>
        <v>0</v>
      </c>
      <c r="Q89" s="148">
        <v>0</v>
      </c>
      <c r="R89" s="148">
        <f t="shared" si="2"/>
        <v>0</v>
      </c>
      <c r="S89" s="148">
        <v>0</v>
      </c>
      <c r="T89" s="149">
        <f t="shared" si="3"/>
        <v>0</v>
      </c>
      <c r="AR89" s="16" t="s">
        <v>684</v>
      </c>
      <c r="AT89" s="16" t="s">
        <v>126</v>
      </c>
      <c r="AU89" s="16" t="s">
        <v>84</v>
      </c>
      <c r="AY89" s="16" t="s">
        <v>123</v>
      </c>
      <c r="BE89" s="150">
        <f t="shared" si="4"/>
        <v>0</v>
      </c>
      <c r="BF89" s="150">
        <f t="shared" si="5"/>
        <v>0</v>
      </c>
      <c r="BG89" s="150">
        <f t="shared" si="6"/>
        <v>0</v>
      </c>
      <c r="BH89" s="150">
        <f t="shared" si="7"/>
        <v>0</v>
      </c>
      <c r="BI89" s="150">
        <f t="shared" si="8"/>
        <v>0</v>
      </c>
      <c r="BJ89" s="16" t="s">
        <v>82</v>
      </c>
      <c r="BK89" s="150">
        <f t="shared" si="9"/>
        <v>0</v>
      </c>
      <c r="BL89" s="16" t="s">
        <v>684</v>
      </c>
      <c r="BM89" s="16" t="s">
        <v>688</v>
      </c>
    </row>
    <row r="90" spans="2:65" s="1" customFormat="1" ht="20.399999999999999" customHeight="1">
      <c r="B90" s="138"/>
      <c r="C90" s="139" t="s">
        <v>184</v>
      </c>
      <c r="D90" s="139" t="s">
        <v>126</v>
      </c>
      <c r="E90" s="140" t="s">
        <v>689</v>
      </c>
      <c r="F90" s="141" t="s">
        <v>690</v>
      </c>
      <c r="G90" s="142" t="s">
        <v>683</v>
      </c>
      <c r="H90" s="143">
        <v>1</v>
      </c>
      <c r="I90" s="144"/>
      <c r="J90" s="145">
        <f t="shared" si="0"/>
        <v>0</v>
      </c>
      <c r="K90" s="141" t="s">
        <v>137</v>
      </c>
      <c r="L90" s="30"/>
      <c r="M90" s="146" t="s">
        <v>3</v>
      </c>
      <c r="N90" s="147" t="s">
        <v>45</v>
      </c>
      <c r="O90" s="49"/>
      <c r="P90" s="148">
        <f t="shared" si="1"/>
        <v>0</v>
      </c>
      <c r="Q90" s="148">
        <v>0</v>
      </c>
      <c r="R90" s="148">
        <f t="shared" si="2"/>
        <v>0</v>
      </c>
      <c r="S90" s="148">
        <v>0</v>
      </c>
      <c r="T90" s="149">
        <f t="shared" si="3"/>
        <v>0</v>
      </c>
      <c r="AR90" s="16" t="s">
        <v>684</v>
      </c>
      <c r="AT90" s="16" t="s">
        <v>126</v>
      </c>
      <c r="AU90" s="16" t="s">
        <v>84</v>
      </c>
      <c r="AY90" s="16" t="s">
        <v>123</v>
      </c>
      <c r="BE90" s="150">
        <f t="shared" si="4"/>
        <v>0</v>
      </c>
      <c r="BF90" s="150">
        <f t="shared" si="5"/>
        <v>0</v>
      </c>
      <c r="BG90" s="150">
        <f t="shared" si="6"/>
        <v>0</v>
      </c>
      <c r="BH90" s="150">
        <f t="shared" si="7"/>
        <v>0</v>
      </c>
      <c r="BI90" s="150">
        <f t="shared" si="8"/>
        <v>0</v>
      </c>
      <c r="BJ90" s="16" t="s">
        <v>82</v>
      </c>
      <c r="BK90" s="150">
        <f t="shared" si="9"/>
        <v>0</v>
      </c>
      <c r="BL90" s="16" t="s">
        <v>684</v>
      </c>
      <c r="BM90" s="16" t="s">
        <v>691</v>
      </c>
    </row>
    <row r="91" spans="2:65" s="1" customFormat="1" ht="14.4" customHeight="1">
      <c r="B91" s="138"/>
      <c r="C91" s="139" t="s">
        <v>8</v>
      </c>
      <c r="D91" s="139" t="s">
        <v>126</v>
      </c>
      <c r="E91" s="140" t="s">
        <v>692</v>
      </c>
      <c r="F91" s="141" t="s">
        <v>693</v>
      </c>
      <c r="G91" s="142" t="s">
        <v>683</v>
      </c>
      <c r="H91" s="143">
        <v>1</v>
      </c>
      <c r="I91" s="144"/>
      <c r="J91" s="145">
        <f t="shared" si="0"/>
        <v>0</v>
      </c>
      <c r="K91" s="141" t="s">
        <v>3</v>
      </c>
      <c r="L91" s="30"/>
      <c r="M91" s="146" t="s">
        <v>3</v>
      </c>
      <c r="N91" s="147" t="s">
        <v>45</v>
      </c>
      <c r="O91" s="49"/>
      <c r="P91" s="148">
        <f t="shared" si="1"/>
        <v>0</v>
      </c>
      <c r="Q91" s="148">
        <v>0</v>
      </c>
      <c r="R91" s="148">
        <f t="shared" si="2"/>
        <v>0</v>
      </c>
      <c r="S91" s="148">
        <v>0</v>
      </c>
      <c r="T91" s="149">
        <f t="shared" si="3"/>
        <v>0</v>
      </c>
      <c r="AR91" s="16" t="s">
        <v>684</v>
      </c>
      <c r="AT91" s="16" t="s">
        <v>126</v>
      </c>
      <c r="AU91" s="16" t="s">
        <v>84</v>
      </c>
      <c r="AY91" s="16" t="s">
        <v>123</v>
      </c>
      <c r="BE91" s="150">
        <f t="shared" si="4"/>
        <v>0</v>
      </c>
      <c r="BF91" s="150">
        <f t="shared" si="5"/>
        <v>0</v>
      </c>
      <c r="BG91" s="150">
        <f t="shared" si="6"/>
        <v>0</v>
      </c>
      <c r="BH91" s="150">
        <f t="shared" si="7"/>
        <v>0</v>
      </c>
      <c r="BI91" s="150">
        <f t="shared" si="8"/>
        <v>0</v>
      </c>
      <c r="BJ91" s="16" t="s">
        <v>82</v>
      </c>
      <c r="BK91" s="150">
        <f t="shared" si="9"/>
        <v>0</v>
      </c>
      <c r="BL91" s="16" t="s">
        <v>684</v>
      </c>
      <c r="BM91" s="16" t="s">
        <v>694</v>
      </c>
    </row>
    <row r="92" spans="2:65" s="1" customFormat="1" ht="20.399999999999999" customHeight="1">
      <c r="B92" s="138"/>
      <c r="C92" s="139" t="s">
        <v>345</v>
      </c>
      <c r="D92" s="139" t="s">
        <v>126</v>
      </c>
      <c r="E92" s="140" t="s">
        <v>695</v>
      </c>
      <c r="F92" s="141" t="s">
        <v>696</v>
      </c>
      <c r="G92" s="142" t="s">
        <v>683</v>
      </c>
      <c r="H92" s="143">
        <v>1</v>
      </c>
      <c r="I92" s="144"/>
      <c r="J92" s="145">
        <f t="shared" si="0"/>
        <v>0</v>
      </c>
      <c r="K92" s="141" t="s">
        <v>137</v>
      </c>
      <c r="L92" s="30"/>
      <c r="M92" s="146" t="s">
        <v>3</v>
      </c>
      <c r="N92" s="147" t="s">
        <v>45</v>
      </c>
      <c r="O92" s="49"/>
      <c r="P92" s="148">
        <f t="shared" si="1"/>
        <v>0</v>
      </c>
      <c r="Q92" s="148">
        <v>0</v>
      </c>
      <c r="R92" s="148">
        <f t="shared" si="2"/>
        <v>0</v>
      </c>
      <c r="S92" s="148">
        <v>0</v>
      </c>
      <c r="T92" s="149">
        <f t="shared" si="3"/>
        <v>0</v>
      </c>
      <c r="AR92" s="16" t="s">
        <v>684</v>
      </c>
      <c r="AT92" s="16" t="s">
        <v>126</v>
      </c>
      <c r="AU92" s="16" t="s">
        <v>84</v>
      </c>
      <c r="AY92" s="16" t="s">
        <v>123</v>
      </c>
      <c r="BE92" s="150">
        <f t="shared" si="4"/>
        <v>0</v>
      </c>
      <c r="BF92" s="150">
        <f t="shared" si="5"/>
        <v>0</v>
      </c>
      <c r="BG92" s="150">
        <f t="shared" si="6"/>
        <v>0</v>
      </c>
      <c r="BH92" s="150">
        <f t="shared" si="7"/>
        <v>0</v>
      </c>
      <c r="BI92" s="150">
        <f t="shared" si="8"/>
        <v>0</v>
      </c>
      <c r="BJ92" s="16" t="s">
        <v>82</v>
      </c>
      <c r="BK92" s="150">
        <f t="shared" si="9"/>
        <v>0</v>
      </c>
      <c r="BL92" s="16" t="s">
        <v>684</v>
      </c>
      <c r="BM92" s="16" t="s">
        <v>697</v>
      </c>
    </row>
    <row r="93" spans="2:65" s="1" customFormat="1" ht="14.4" customHeight="1">
      <c r="B93" s="138"/>
      <c r="C93" s="139" t="s">
        <v>338</v>
      </c>
      <c r="D93" s="139" t="s">
        <v>126</v>
      </c>
      <c r="E93" s="140" t="s">
        <v>698</v>
      </c>
      <c r="F93" s="141" t="s">
        <v>699</v>
      </c>
      <c r="G93" s="142" t="s">
        <v>683</v>
      </c>
      <c r="H93" s="143">
        <v>1</v>
      </c>
      <c r="I93" s="144"/>
      <c r="J93" s="145">
        <f t="shared" si="0"/>
        <v>0</v>
      </c>
      <c r="K93" s="141" t="s">
        <v>3</v>
      </c>
      <c r="L93" s="30"/>
      <c r="M93" s="146" t="s">
        <v>3</v>
      </c>
      <c r="N93" s="147" t="s">
        <v>45</v>
      </c>
      <c r="O93" s="49"/>
      <c r="P93" s="148">
        <f t="shared" si="1"/>
        <v>0</v>
      </c>
      <c r="Q93" s="148">
        <v>0</v>
      </c>
      <c r="R93" s="148">
        <f t="shared" si="2"/>
        <v>0</v>
      </c>
      <c r="S93" s="148">
        <v>0</v>
      </c>
      <c r="T93" s="149">
        <f t="shared" si="3"/>
        <v>0</v>
      </c>
      <c r="AR93" s="16" t="s">
        <v>684</v>
      </c>
      <c r="AT93" s="16" t="s">
        <v>126</v>
      </c>
      <c r="AU93" s="16" t="s">
        <v>84</v>
      </c>
      <c r="AY93" s="16" t="s">
        <v>123</v>
      </c>
      <c r="BE93" s="150">
        <f t="shared" si="4"/>
        <v>0</v>
      </c>
      <c r="BF93" s="150">
        <f t="shared" si="5"/>
        <v>0</v>
      </c>
      <c r="BG93" s="150">
        <f t="shared" si="6"/>
        <v>0</v>
      </c>
      <c r="BH93" s="150">
        <f t="shared" si="7"/>
        <v>0</v>
      </c>
      <c r="BI93" s="150">
        <f t="shared" si="8"/>
        <v>0</v>
      </c>
      <c r="BJ93" s="16" t="s">
        <v>82</v>
      </c>
      <c r="BK93" s="150">
        <f t="shared" si="9"/>
        <v>0</v>
      </c>
      <c r="BL93" s="16" t="s">
        <v>684</v>
      </c>
      <c r="BM93" s="16" t="s">
        <v>700</v>
      </c>
    </row>
    <row r="94" spans="2:65" s="10" customFormat="1" ht="22.8" customHeight="1">
      <c r="B94" s="125"/>
      <c r="D94" s="126" t="s">
        <v>73</v>
      </c>
      <c r="E94" s="136" t="s">
        <v>701</v>
      </c>
      <c r="F94" s="136" t="s">
        <v>702</v>
      </c>
      <c r="I94" s="128"/>
      <c r="J94" s="137">
        <f>BK94</f>
        <v>0</v>
      </c>
      <c r="L94" s="125"/>
      <c r="M94" s="130"/>
      <c r="N94" s="131"/>
      <c r="O94" s="131"/>
      <c r="P94" s="132">
        <f>SUM(P95:P96)</f>
        <v>0</v>
      </c>
      <c r="Q94" s="131"/>
      <c r="R94" s="132">
        <f>SUM(R95:R96)</f>
        <v>0</v>
      </c>
      <c r="S94" s="131"/>
      <c r="T94" s="133">
        <f>SUM(T95:T96)</f>
        <v>0</v>
      </c>
      <c r="AR94" s="126" t="s">
        <v>217</v>
      </c>
      <c r="AT94" s="134" t="s">
        <v>73</v>
      </c>
      <c r="AU94" s="134" t="s">
        <v>82</v>
      </c>
      <c r="AY94" s="126" t="s">
        <v>123</v>
      </c>
      <c r="BK94" s="135">
        <f>SUM(BK95:BK96)</f>
        <v>0</v>
      </c>
    </row>
    <row r="95" spans="2:65" s="1" customFormat="1" ht="20.399999999999999" customHeight="1">
      <c r="B95" s="138"/>
      <c r="C95" s="139" t="s">
        <v>260</v>
      </c>
      <c r="D95" s="139" t="s">
        <v>126</v>
      </c>
      <c r="E95" s="140" t="s">
        <v>703</v>
      </c>
      <c r="F95" s="141" t="s">
        <v>702</v>
      </c>
      <c r="G95" s="142" t="s">
        <v>683</v>
      </c>
      <c r="H95" s="143">
        <v>1</v>
      </c>
      <c r="I95" s="144"/>
      <c r="J95" s="145">
        <f>ROUND(I95*H95,2)</f>
        <v>0</v>
      </c>
      <c r="K95" s="141" t="s">
        <v>137</v>
      </c>
      <c r="L95" s="30"/>
      <c r="M95" s="146" t="s">
        <v>3</v>
      </c>
      <c r="N95" s="147" t="s">
        <v>45</v>
      </c>
      <c r="O95" s="49"/>
      <c r="P95" s="148">
        <f>O95*H95</f>
        <v>0</v>
      </c>
      <c r="Q95" s="148">
        <v>0</v>
      </c>
      <c r="R95" s="148">
        <f>Q95*H95</f>
        <v>0</v>
      </c>
      <c r="S95" s="148">
        <v>0</v>
      </c>
      <c r="T95" s="149">
        <f>S95*H95</f>
        <v>0</v>
      </c>
      <c r="AR95" s="16" t="s">
        <v>684</v>
      </c>
      <c r="AT95" s="16" t="s">
        <v>126</v>
      </c>
      <c r="AU95" s="16" t="s">
        <v>84</v>
      </c>
      <c r="AY95" s="16" t="s">
        <v>123</v>
      </c>
      <c r="BE95" s="150">
        <f>IF(N95="základní",J95,0)</f>
        <v>0</v>
      </c>
      <c r="BF95" s="150">
        <f>IF(N95="snížená",J95,0)</f>
        <v>0</v>
      </c>
      <c r="BG95" s="150">
        <f>IF(N95="zákl. přenesená",J95,0)</f>
        <v>0</v>
      </c>
      <c r="BH95" s="150">
        <f>IF(N95="sníž. přenesená",J95,0)</f>
        <v>0</v>
      </c>
      <c r="BI95" s="150">
        <f>IF(N95="nulová",J95,0)</f>
        <v>0</v>
      </c>
      <c r="BJ95" s="16" t="s">
        <v>82</v>
      </c>
      <c r="BK95" s="150">
        <f>ROUND(I95*H95,2)</f>
        <v>0</v>
      </c>
      <c r="BL95" s="16" t="s">
        <v>684</v>
      </c>
      <c r="BM95" s="16" t="s">
        <v>704</v>
      </c>
    </row>
    <row r="96" spans="2:65" s="1" customFormat="1" ht="14.4" customHeight="1">
      <c r="B96" s="138"/>
      <c r="C96" s="139" t="s">
        <v>322</v>
      </c>
      <c r="D96" s="139" t="s">
        <v>126</v>
      </c>
      <c r="E96" s="140" t="s">
        <v>705</v>
      </c>
      <c r="F96" s="141" t="s">
        <v>706</v>
      </c>
      <c r="G96" s="142" t="s">
        <v>683</v>
      </c>
      <c r="H96" s="143">
        <v>1</v>
      </c>
      <c r="I96" s="144"/>
      <c r="J96" s="145">
        <f>ROUND(I96*H96,2)</f>
        <v>0</v>
      </c>
      <c r="K96" s="141" t="s">
        <v>3</v>
      </c>
      <c r="L96" s="30"/>
      <c r="M96" s="146" t="s">
        <v>3</v>
      </c>
      <c r="N96" s="147" t="s">
        <v>45</v>
      </c>
      <c r="O96" s="49"/>
      <c r="P96" s="148">
        <f>O96*H96</f>
        <v>0</v>
      </c>
      <c r="Q96" s="148">
        <v>0</v>
      </c>
      <c r="R96" s="148">
        <f>Q96*H96</f>
        <v>0</v>
      </c>
      <c r="S96" s="148">
        <v>0</v>
      </c>
      <c r="T96" s="149">
        <f>S96*H96</f>
        <v>0</v>
      </c>
      <c r="AR96" s="16" t="s">
        <v>684</v>
      </c>
      <c r="AT96" s="16" t="s">
        <v>126</v>
      </c>
      <c r="AU96" s="16" t="s">
        <v>84</v>
      </c>
      <c r="AY96" s="16" t="s">
        <v>123</v>
      </c>
      <c r="BE96" s="150">
        <f>IF(N96="základní",J96,0)</f>
        <v>0</v>
      </c>
      <c r="BF96" s="150">
        <f>IF(N96="snížená",J96,0)</f>
        <v>0</v>
      </c>
      <c r="BG96" s="150">
        <f>IF(N96="zákl. přenesená",J96,0)</f>
        <v>0</v>
      </c>
      <c r="BH96" s="150">
        <f>IF(N96="sníž. přenesená",J96,0)</f>
        <v>0</v>
      </c>
      <c r="BI96" s="150">
        <f>IF(N96="nulová",J96,0)</f>
        <v>0</v>
      </c>
      <c r="BJ96" s="16" t="s">
        <v>82</v>
      </c>
      <c r="BK96" s="150">
        <f>ROUND(I96*H96,2)</f>
        <v>0</v>
      </c>
      <c r="BL96" s="16" t="s">
        <v>684</v>
      </c>
      <c r="BM96" s="16" t="s">
        <v>707</v>
      </c>
    </row>
    <row r="97" spans="2:65" s="10" customFormat="1" ht="22.8" customHeight="1">
      <c r="B97" s="125"/>
      <c r="D97" s="126" t="s">
        <v>73</v>
      </c>
      <c r="E97" s="136" t="s">
        <v>708</v>
      </c>
      <c r="F97" s="136" t="s">
        <v>709</v>
      </c>
      <c r="I97" s="128"/>
      <c r="J97" s="137">
        <f>BK97</f>
        <v>0</v>
      </c>
      <c r="L97" s="125"/>
      <c r="M97" s="130"/>
      <c r="N97" s="131"/>
      <c r="O97" s="131"/>
      <c r="P97" s="132">
        <f>SUM(P98:P99)</f>
        <v>0</v>
      </c>
      <c r="Q97" s="131"/>
      <c r="R97" s="132">
        <f>SUM(R98:R99)</f>
        <v>0</v>
      </c>
      <c r="S97" s="131"/>
      <c r="T97" s="133">
        <f>SUM(T98:T99)</f>
        <v>0</v>
      </c>
      <c r="AR97" s="126" t="s">
        <v>217</v>
      </c>
      <c r="AT97" s="134" t="s">
        <v>73</v>
      </c>
      <c r="AU97" s="134" t="s">
        <v>82</v>
      </c>
      <c r="AY97" s="126" t="s">
        <v>123</v>
      </c>
      <c r="BK97" s="135">
        <f>SUM(BK98:BK99)</f>
        <v>0</v>
      </c>
    </row>
    <row r="98" spans="2:65" s="1" customFormat="1" ht="20.399999999999999" customHeight="1">
      <c r="B98" s="138"/>
      <c r="C98" s="139" t="s">
        <v>275</v>
      </c>
      <c r="D98" s="139" t="s">
        <v>126</v>
      </c>
      <c r="E98" s="140" t="s">
        <v>710</v>
      </c>
      <c r="F98" s="141" t="s">
        <v>711</v>
      </c>
      <c r="G98" s="142" t="s">
        <v>683</v>
      </c>
      <c r="H98" s="143">
        <v>1</v>
      </c>
      <c r="I98" s="144"/>
      <c r="J98" s="145">
        <f>ROUND(I98*H98,2)</f>
        <v>0</v>
      </c>
      <c r="K98" s="141" t="s">
        <v>137</v>
      </c>
      <c r="L98" s="30"/>
      <c r="M98" s="146" t="s">
        <v>3</v>
      </c>
      <c r="N98" s="147" t="s">
        <v>45</v>
      </c>
      <c r="O98" s="49"/>
      <c r="P98" s="148">
        <f>O98*H98</f>
        <v>0</v>
      </c>
      <c r="Q98" s="148">
        <v>0</v>
      </c>
      <c r="R98" s="148">
        <f>Q98*H98</f>
        <v>0</v>
      </c>
      <c r="S98" s="148">
        <v>0</v>
      </c>
      <c r="T98" s="149">
        <f>S98*H98</f>
        <v>0</v>
      </c>
      <c r="AR98" s="16" t="s">
        <v>684</v>
      </c>
      <c r="AT98" s="16" t="s">
        <v>126</v>
      </c>
      <c r="AU98" s="16" t="s">
        <v>84</v>
      </c>
      <c r="AY98" s="16" t="s">
        <v>123</v>
      </c>
      <c r="BE98" s="150">
        <f>IF(N98="základní",J98,0)</f>
        <v>0</v>
      </c>
      <c r="BF98" s="150">
        <f>IF(N98="snížená",J98,0)</f>
        <v>0</v>
      </c>
      <c r="BG98" s="150">
        <f>IF(N98="zákl. přenesená",J98,0)</f>
        <v>0</v>
      </c>
      <c r="BH98" s="150">
        <f>IF(N98="sníž. přenesená",J98,0)</f>
        <v>0</v>
      </c>
      <c r="BI98" s="150">
        <f>IF(N98="nulová",J98,0)</f>
        <v>0</v>
      </c>
      <c r="BJ98" s="16" t="s">
        <v>82</v>
      </c>
      <c r="BK98" s="150">
        <f>ROUND(I98*H98,2)</f>
        <v>0</v>
      </c>
      <c r="BL98" s="16" t="s">
        <v>684</v>
      </c>
      <c r="BM98" s="16" t="s">
        <v>712</v>
      </c>
    </row>
    <row r="99" spans="2:65" s="1" customFormat="1" ht="20.399999999999999" customHeight="1">
      <c r="B99" s="138"/>
      <c r="C99" s="139" t="s">
        <v>299</v>
      </c>
      <c r="D99" s="139" t="s">
        <v>126</v>
      </c>
      <c r="E99" s="140" t="s">
        <v>713</v>
      </c>
      <c r="F99" s="141" t="s">
        <v>714</v>
      </c>
      <c r="G99" s="142" t="s">
        <v>683</v>
      </c>
      <c r="H99" s="143">
        <v>1</v>
      </c>
      <c r="I99" s="144"/>
      <c r="J99" s="145">
        <f>ROUND(I99*H99,2)</f>
        <v>0</v>
      </c>
      <c r="K99" s="141" t="s">
        <v>137</v>
      </c>
      <c r="L99" s="30"/>
      <c r="M99" s="146" t="s">
        <v>3</v>
      </c>
      <c r="N99" s="147" t="s">
        <v>45</v>
      </c>
      <c r="O99" s="49"/>
      <c r="P99" s="148">
        <f>O99*H99</f>
        <v>0</v>
      </c>
      <c r="Q99" s="148">
        <v>0</v>
      </c>
      <c r="R99" s="148">
        <f>Q99*H99</f>
        <v>0</v>
      </c>
      <c r="S99" s="148">
        <v>0</v>
      </c>
      <c r="T99" s="149">
        <f>S99*H99</f>
        <v>0</v>
      </c>
      <c r="AR99" s="16" t="s">
        <v>684</v>
      </c>
      <c r="AT99" s="16" t="s">
        <v>126</v>
      </c>
      <c r="AU99" s="16" t="s">
        <v>84</v>
      </c>
      <c r="AY99" s="16" t="s">
        <v>123</v>
      </c>
      <c r="BE99" s="150">
        <f>IF(N99="základní",J99,0)</f>
        <v>0</v>
      </c>
      <c r="BF99" s="150">
        <f>IF(N99="snížená",J99,0)</f>
        <v>0</v>
      </c>
      <c r="BG99" s="150">
        <f>IF(N99="zákl. přenesená",J99,0)</f>
        <v>0</v>
      </c>
      <c r="BH99" s="150">
        <f>IF(N99="sníž. přenesená",J99,0)</f>
        <v>0</v>
      </c>
      <c r="BI99" s="150">
        <f>IF(N99="nulová",J99,0)</f>
        <v>0</v>
      </c>
      <c r="BJ99" s="16" t="s">
        <v>82</v>
      </c>
      <c r="BK99" s="150">
        <f>ROUND(I99*H99,2)</f>
        <v>0</v>
      </c>
      <c r="BL99" s="16" t="s">
        <v>684</v>
      </c>
      <c r="BM99" s="16" t="s">
        <v>715</v>
      </c>
    </row>
    <row r="100" spans="2:65" s="10" customFormat="1" ht="22.8" customHeight="1">
      <c r="B100" s="125"/>
      <c r="D100" s="126" t="s">
        <v>73</v>
      </c>
      <c r="E100" s="136" t="s">
        <v>716</v>
      </c>
      <c r="F100" s="136" t="s">
        <v>717</v>
      </c>
      <c r="I100" s="128"/>
      <c r="J100" s="137">
        <f>BK100</f>
        <v>0</v>
      </c>
      <c r="L100" s="125"/>
      <c r="M100" s="130"/>
      <c r="N100" s="131"/>
      <c r="O100" s="131"/>
      <c r="P100" s="132">
        <f>P101</f>
        <v>0</v>
      </c>
      <c r="Q100" s="131"/>
      <c r="R100" s="132">
        <f>R101</f>
        <v>0</v>
      </c>
      <c r="S100" s="131"/>
      <c r="T100" s="133">
        <f>T101</f>
        <v>0</v>
      </c>
      <c r="AR100" s="126" t="s">
        <v>217</v>
      </c>
      <c r="AT100" s="134" t="s">
        <v>73</v>
      </c>
      <c r="AU100" s="134" t="s">
        <v>82</v>
      </c>
      <c r="AY100" s="126" t="s">
        <v>123</v>
      </c>
      <c r="BK100" s="135">
        <f>BK101</f>
        <v>0</v>
      </c>
    </row>
    <row r="101" spans="2:65" s="1" customFormat="1" ht="20.399999999999999" customHeight="1">
      <c r="B101" s="138"/>
      <c r="C101" s="139" t="s">
        <v>303</v>
      </c>
      <c r="D101" s="139" t="s">
        <v>126</v>
      </c>
      <c r="E101" s="140" t="s">
        <v>718</v>
      </c>
      <c r="F101" s="141" t="s">
        <v>719</v>
      </c>
      <c r="G101" s="142" t="s">
        <v>683</v>
      </c>
      <c r="H101" s="143">
        <v>1</v>
      </c>
      <c r="I101" s="144"/>
      <c r="J101" s="145">
        <f>ROUND(I101*H101,2)</f>
        <v>0</v>
      </c>
      <c r="K101" s="141" t="s">
        <v>137</v>
      </c>
      <c r="L101" s="30"/>
      <c r="M101" s="146" t="s">
        <v>3</v>
      </c>
      <c r="N101" s="147" t="s">
        <v>45</v>
      </c>
      <c r="O101" s="49"/>
      <c r="P101" s="148">
        <f>O101*H101</f>
        <v>0</v>
      </c>
      <c r="Q101" s="148">
        <v>0</v>
      </c>
      <c r="R101" s="148">
        <f>Q101*H101</f>
        <v>0</v>
      </c>
      <c r="S101" s="148">
        <v>0</v>
      </c>
      <c r="T101" s="149">
        <f>S101*H101</f>
        <v>0</v>
      </c>
      <c r="AR101" s="16" t="s">
        <v>684</v>
      </c>
      <c r="AT101" s="16" t="s">
        <v>126</v>
      </c>
      <c r="AU101" s="16" t="s">
        <v>84</v>
      </c>
      <c r="AY101" s="16" t="s">
        <v>123</v>
      </c>
      <c r="BE101" s="150">
        <f>IF(N101="základní",J101,0)</f>
        <v>0</v>
      </c>
      <c r="BF101" s="150">
        <f>IF(N101="snížená",J101,0)</f>
        <v>0</v>
      </c>
      <c r="BG101" s="150">
        <f>IF(N101="zákl. přenesená",J101,0)</f>
        <v>0</v>
      </c>
      <c r="BH101" s="150">
        <f>IF(N101="sníž. přenesená",J101,0)</f>
        <v>0</v>
      </c>
      <c r="BI101" s="150">
        <f>IF(N101="nulová",J101,0)</f>
        <v>0</v>
      </c>
      <c r="BJ101" s="16" t="s">
        <v>82</v>
      </c>
      <c r="BK101" s="150">
        <f>ROUND(I101*H101,2)</f>
        <v>0</v>
      </c>
      <c r="BL101" s="16" t="s">
        <v>684</v>
      </c>
      <c r="BM101" s="16" t="s">
        <v>720</v>
      </c>
    </row>
    <row r="102" spans="2:65" s="10" customFormat="1" ht="22.8" customHeight="1">
      <c r="B102" s="125"/>
      <c r="D102" s="126" t="s">
        <v>73</v>
      </c>
      <c r="E102" s="136" t="s">
        <v>721</v>
      </c>
      <c r="F102" s="136" t="s">
        <v>722</v>
      </c>
      <c r="I102" s="128"/>
      <c r="J102" s="137">
        <f>BK102</f>
        <v>0</v>
      </c>
      <c r="L102" s="125"/>
      <c r="M102" s="130"/>
      <c r="N102" s="131"/>
      <c r="O102" s="131"/>
      <c r="P102" s="132">
        <f>SUM(P103:P107)</f>
        <v>0</v>
      </c>
      <c r="Q102" s="131"/>
      <c r="R102" s="132">
        <f>SUM(R103:R107)</f>
        <v>0</v>
      </c>
      <c r="S102" s="131"/>
      <c r="T102" s="133">
        <f>SUM(T103:T107)</f>
        <v>0</v>
      </c>
      <c r="AR102" s="126" t="s">
        <v>217</v>
      </c>
      <c r="AT102" s="134" t="s">
        <v>73</v>
      </c>
      <c r="AU102" s="134" t="s">
        <v>82</v>
      </c>
      <c r="AY102" s="126" t="s">
        <v>123</v>
      </c>
      <c r="BK102" s="135">
        <f>SUM(BK103:BK107)</f>
        <v>0</v>
      </c>
    </row>
    <row r="103" spans="2:65" s="1" customFormat="1" ht="14.4" customHeight="1">
      <c r="B103" s="138"/>
      <c r="C103" s="139" t="s">
        <v>311</v>
      </c>
      <c r="D103" s="139" t="s">
        <v>126</v>
      </c>
      <c r="E103" s="140" t="s">
        <v>723</v>
      </c>
      <c r="F103" s="141" t="s">
        <v>724</v>
      </c>
      <c r="G103" s="142" t="s">
        <v>683</v>
      </c>
      <c r="H103" s="143">
        <v>1</v>
      </c>
      <c r="I103" s="144"/>
      <c r="J103" s="145">
        <f>ROUND(I103*H103,2)</f>
        <v>0</v>
      </c>
      <c r="K103" s="141" t="s">
        <v>3</v>
      </c>
      <c r="L103" s="30"/>
      <c r="M103" s="146" t="s">
        <v>3</v>
      </c>
      <c r="N103" s="147" t="s">
        <v>45</v>
      </c>
      <c r="O103" s="49"/>
      <c r="P103" s="148">
        <f>O103*H103</f>
        <v>0</v>
      </c>
      <c r="Q103" s="148">
        <v>0</v>
      </c>
      <c r="R103" s="148">
        <f>Q103*H103</f>
        <v>0</v>
      </c>
      <c r="S103" s="148">
        <v>0</v>
      </c>
      <c r="T103" s="149">
        <f>S103*H103</f>
        <v>0</v>
      </c>
      <c r="AR103" s="16" t="s">
        <v>684</v>
      </c>
      <c r="AT103" s="16" t="s">
        <v>126</v>
      </c>
      <c r="AU103" s="16" t="s">
        <v>84</v>
      </c>
      <c r="AY103" s="16" t="s">
        <v>123</v>
      </c>
      <c r="BE103" s="150">
        <f>IF(N103="základní",J103,0)</f>
        <v>0</v>
      </c>
      <c r="BF103" s="150">
        <f>IF(N103="snížená",J103,0)</f>
        <v>0</v>
      </c>
      <c r="BG103" s="150">
        <f>IF(N103="zákl. přenesená",J103,0)</f>
        <v>0</v>
      </c>
      <c r="BH103" s="150">
        <f>IF(N103="sníž. přenesená",J103,0)</f>
        <v>0</v>
      </c>
      <c r="BI103" s="150">
        <f>IF(N103="nulová",J103,0)</f>
        <v>0</v>
      </c>
      <c r="BJ103" s="16" t="s">
        <v>82</v>
      </c>
      <c r="BK103" s="150">
        <f>ROUND(I103*H103,2)</f>
        <v>0</v>
      </c>
      <c r="BL103" s="16" t="s">
        <v>684</v>
      </c>
      <c r="BM103" s="16" t="s">
        <v>725</v>
      </c>
    </row>
    <row r="104" spans="2:65" s="1" customFormat="1" ht="14.4" customHeight="1">
      <c r="B104" s="138"/>
      <c r="C104" s="139" t="s">
        <v>326</v>
      </c>
      <c r="D104" s="139" t="s">
        <v>126</v>
      </c>
      <c r="E104" s="140" t="s">
        <v>726</v>
      </c>
      <c r="F104" s="141" t="s">
        <v>727</v>
      </c>
      <c r="G104" s="142" t="s">
        <v>683</v>
      </c>
      <c r="H104" s="143">
        <v>1</v>
      </c>
      <c r="I104" s="144"/>
      <c r="J104" s="145">
        <f>ROUND(I104*H104,2)</f>
        <v>0</v>
      </c>
      <c r="K104" s="141" t="s">
        <v>3</v>
      </c>
      <c r="L104" s="30"/>
      <c r="M104" s="146" t="s">
        <v>3</v>
      </c>
      <c r="N104" s="147" t="s">
        <v>45</v>
      </c>
      <c r="O104" s="49"/>
      <c r="P104" s="148">
        <f>O104*H104</f>
        <v>0</v>
      </c>
      <c r="Q104" s="148">
        <v>0</v>
      </c>
      <c r="R104" s="148">
        <f>Q104*H104</f>
        <v>0</v>
      </c>
      <c r="S104" s="148">
        <v>0</v>
      </c>
      <c r="T104" s="149">
        <f>S104*H104</f>
        <v>0</v>
      </c>
      <c r="AR104" s="16" t="s">
        <v>684</v>
      </c>
      <c r="AT104" s="16" t="s">
        <v>126</v>
      </c>
      <c r="AU104" s="16" t="s">
        <v>84</v>
      </c>
      <c r="AY104" s="16" t="s">
        <v>123</v>
      </c>
      <c r="BE104" s="150">
        <f>IF(N104="základní",J104,0)</f>
        <v>0</v>
      </c>
      <c r="BF104" s="150">
        <f>IF(N104="snížená",J104,0)</f>
        <v>0</v>
      </c>
      <c r="BG104" s="150">
        <f>IF(N104="zákl. přenesená",J104,0)</f>
        <v>0</v>
      </c>
      <c r="BH104" s="150">
        <f>IF(N104="sníž. přenesená",J104,0)</f>
        <v>0</v>
      </c>
      <c r="BI104" s="150">
        <f>IF(N104="nulová",J104,0)</f>
        <v>0</v>
      </c>
      <c r="BJ104" s="16" t="s">
        <v>82</v>
      </c>
      <c r="BK104" s="150">
        <f>ROUND(I104*H104,2)</f>
        <v>0</v>
      </c>
      <c r="BL104" s="16" t="s">
        <v>684</v>
      </c>
      <c r="BM104" s="16" t="s">
        <v>728</v>
      </c>
    </row>
    <row r="105" spans="2:65" s="1" customFormat="1" ht="14.4" customHeight="1">
      <c r="B105" s="138"/>
      <c r="C105" s="139" t="s">
        <v>330</v>
      </c>
      <c r="D105" s="139" t="s">
        <v>126</v>
      </c>
      <c r="E105" s="140" t="s">
        <v>729</v>
      </c>
      <c r="F105" s="141" t="s">
        <v>730</v>
      </c>
      <c r="G105" s="142" t="s">
        <v>129</v>
      </c>
      <c r="H105" s="143">
        <v>200</v>
      </c>
      <c r="I105" s="144"/>
      <c r="J105" s="145">
        <f>ROUND(I105*H105,2)</f>
        <v>0</v>
      </c>
      <c r="K105" s="141" t="s">
        <v>3</v>
      </c>
      <c r="L105" s="30"/>
      <c r="M105" s="146" t="s">
        <v>3</v>
      </c>
      <c r="N105" s="147" t="s">
        <v>45</v>
      </c>
      <c r="O105" s="49"/>
      <c r="P105" s="148">
        <f>O105*H105</f>
        <v>0</v>
      </c>
      <c r="Q105" s="148">
        <v>0</v>
      </c>
      <c r="R105" s="148">
        <f>Q105*H105</f>
        <v>0</v>
      </c>
      <c r="S105" s="148">
        <v>0</v>
      </c>
      <c r="T105" s="149">
        <f>S105*H105</f>
        <v>0</v>
      </c>
      <c r="AR105" s="16" t="s">
        <v>684</v>
      </c>
      <c r="AT105" s="16" t="s">
        <v>126</v>
      </c>
      <c r="AU105" s="16" t="s">
        <v>84</v>
      </c>
      <c r="AY105" s="16" t="s">
        <v>123</v>
      </c>
      <c r="BE105" s="150">
        <f>IF(N105="základní",J105,0)</f>
        <v>0</v>
      </c>
      <c r="BF105" s="150">
        <f>IF(N105="snížená",J105,0)</f>
        <v>0</v>
      </c>
      <c r="BG105" s="150">
        <f>IF(N105="zákl. přenesená",J105,0)</f>
        <v>0</v>
      </c>
      <c r="BH105" s="150">
        <f>IF(N105="sníž. přenesená",J105,0)</f>
        <v>0</v>
      </c>
      <c r="BI105" s="150">
        <f>IF(N105="nulová",J105,0)</f>
        <v>0</v>
      </c>
      <c r="BJ105" s="16" t="s">
        <v>82</v>
      </c>
      <c r="BK105" s="150">
        <f>ROUND(I105*H105,2)</f>
        <v>0</v>
      </c>
      <c r="BL105" s="16" t="s">
        <v>684</v>
      </c>
      <c r="BM105" s="16" t="s">
        <v>731</v>
      </c>
    </row>
    <row r="106" spans="2:65" s="1" customFormat="1" ht="14.4" customHeight="1">
      <c r="B106" s="138"/>
      <c r="C106" s="139" t="s">
        <v>334</v>
      </c>
      <c r="D106" s="139" t="s">
        <v>126</v>
      </c>
      <c r="E106" s="140" t="s">
        <v>732</v>
      </c>
      <c r="F106" s="141" t="s">
        <v>733</v>
      </c>
      <c r="G106" s="142" t="s">
        <v>683</v>
      </c>
      <c r="H106" s="143">
        <v>1</v>
      </c>
      <c r="I106" s="144"/>
      <c r="J106" s="145">
        <f>ROUND(I106*H106,2)</f>
        <v>0</v>
      </c>
      <c r="K106" s="141" t="s">
        <v>3</v>
      </c>
      <c r="L106" s="30"/>
      <c r="M106" s="146" t="s">
        <v>3</v>
      </c>
      <c r="N106" s="147" t="s">
        <v>45</v>
      </c>
      <c r="O106" s="49"/>
      <c r="P106" s="148">
        <f>O106*H106</f>
        <v>0</v>
      </c>
      <c r="Q106" s="148">
        <v>0</v>
      </c>
      <c r="R106" s="148">
        <f>Q106*H106</f>
        <v>0</v>
      </c>
      <c r="S106" s="148">
        <v>0</v>
      </c>
      <c r="T106" s="149">
        <f>S106*H106</f>
        <v>0</v>
      </c>
      <c r="AR106" s="16" t="s">
        <v>684</v>
      </c>
      <c r="AT106" s="16" t="s">
        <v>126</v>
      </c>
      <c r="AU106" s="16" t="s">
        <v>84</v>
      </c>
      <c r="AY106" s="16" t="s">
        <v>123</v>
      </c>
      <c r="BE106" s="150">
        <f>IF(N106="základní",J106,0)</f>
        <v>0</v>
      </c>
      <c r="BF106" s="150">
        <f>IF(N106="snížená",J106,0)</f>
        <v>0</v>
      </c>
      <c r="BG106" s="150">
        <f>IF(N106="zákl. přenesená",J106,0)</f>
        <v>0</v>
      </c>
      <c r="BH106" s="150">
        <f>IF(N106="sníž. přenesená",J106,0)</f>
        <v>0</v>
      </c>
      <c r="BI106" s="150">
        <f>IF(N106="nulová",J106,0)</f>
        <v>0</v>
      </c>
      <c r="BJ106" s="16" t="s">
        <v>82</v>
      </c>
      <c r="BK106" s="150">
        <f>ROUND(I106*H106,2)</f>
        <v>0</v>
      </c>
      <c r="BL106" s="16" t="s">
        <v>684</v>
      </c>
      <c r="BM106" s="16" t="s">
        <v>734</v>
      </c>
    </row>
    <row r="107" spans="2:65" s="1" customFormat="1" ht="14.4" customHeight="1">
      <c r="B107" s="138"/>
      <c r="C107" s="139" t="s">
        <v>349</v>
      </c>
      <c r="D107" s="139" t="s">
        <v>126</v>
      </c>
      <c r="E107" s="140" t="s">
        <v>735</v>
      </c>
      <c r="F107" s="141" t="s">
        <v>736</v>
      </c>
      <c r="G107" s="142" t="s">
        <v>683</v>
      </c>
      <c r="H107" s="143">
        <v>1</v>
      </c>
      <c r="I107" s="144"/>
      <c r="J107" s="145">
        <f>ROUND(I107*H107,2)</f>
        <v>0</v>
      </c>
      <c r="K107" s="141" t="s">
        <v>3</v>
      </c>
      <c r="L107" s="30"/>
      <c r="M107" s="185" t="s">
        <v>3</v>
      </c>
      <c r="N107" s="186" t="s">
        <v>45</v>
      </c>
      <c r="O107" s="187"/>
      <c r="P107" s="188">
        <f>O107*H107</f>
        <v>0</v>
      </c>
      <c r="Q107" s="188">
        <v>0</v>
      </c>
      <c r="R107" s="188">
        <f>Q107*H107</f>
        <v>0</v>
      </c>
      <c r="S107" s="188">
        <v>0</v>
      </c>
      <c r="T107" s="189">
        <f>S107*H107</f>
        <v>0</v>
      </c>
      <c r="AR107" s="16" t="s">
        <v>684</v>
      </c>
      <c r="AT107" s="16" t="s">
        <v>126</v>
      </c>
      <c r="AU107" s="16" t="s">
        <v>84</v>
      </c>
      <c r="AY107" s="16" t="s">
        <v>123</v>
      </c>
      <c r="BE107" s="150">
        <f>IF(N107="základní",J107,0)</f>
        <v>0</v>
      </c>
      <c r="BF107" s="150">
        <f>IF(N107="snížená",J107,0)</f>
        <v>0</v>
      </c>
      <c r="BG107" s="150">
        <f>IF(N107="zákl. přenesená",J107,0)</f>
        <v>0</v>
      </c>
      <c r="BH107" s="150">
        <f>IF(N107="sníž. přenesená",J107,0)</f>
        <v>0</v>
      </c>
      <c r="BI107" s="150">
        <f>IF(N107="nulová",J107,0)</f>
        <v>0</v>
      </c>
      <c r="BJ107" s="16" t="s">
        <v>82</v>
      </c>
      <c r="BK107" s="150">
        <f>ROUND(I107*H107,2)</f>
        <v>0</v>
      </c>
      <c r="BL107" s="16" t="s">
        <v>684</v>
      </c>
      <c r="BM107" s="16" t="s">
        <v>737</v>
      </c>
    </row>
    <row r="108" spans="2:65" s="1" customFormat="1" ht="6.9" customHeight="1">
      <c r="B108" s="39"/>
      <c r="C108" s="40"/>
      <c r="D108" s="40"/>
      <c r="E108" s="40"/>
      <c r="F108" s="40"/>
      <c r="G108" s="40"/>
      <c r="H108" s="40"/>
      <c r="I108" s="100"/>
      <c r="J108" s="40"/>
      <c r="K108" s="40"/>
      <c r="L108" s="30"/>
    </row>
  </sheetData>
  <autoFilter ref="C84:K107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Normal="100" workbookViewId="0"/>
  </sheetViews>
  <sheetFormatPr defaultRowHeight="10.199999999999999"/>
  <cols>
    <col min="1" max="1" width="8.28515625" style="190" customWidth="1"/>
    <col min="2" max="2" width="1.7109375" style="190" customWidth="1"/>
    <col min="3" max="4" width="5" style="190" customWidth="1"/>
    <col min="5" max="5" width="11.7109375" style="190" customWidth="1"/>
    <col min="6" max="6" width="9.140625" style="190" customWidth="1"/>
    <col min="7" max="7" width="5" style="190" customWidth="1"/>
    <col min="8" max="8" width="77.85546875" style="190" customWidth="1"/>
    <col min="9" max="10" width="20" style="190" customWidth="1"/>
    <col min="11" max="11" width="1.7109375" style="190" customWidth="1"/>
  </cols>
  <sheetData>
    <row r="1" spans="2:11" ht="37.5" customHeight="1"/>
    <row r="2" spans="2:11" ht="7.5" customHeight="1">
      <c r="B2" s="191"/>
      <c r="C2" s="192"/>
      <c r="D2" s="192"/>
      <c r="E2" s="192"/>
      <c r="F2" s="192"/>
      <c r="G2" s="192"/>
      <c r="H2" s="192"/>
      <c r="I2" s="192"/>
      <c r="J2" s="192"/>
      <c r="K2" s="193"/>
    </row>
    <row r="3" spans="2:11" s="14" customFormat="1" ht="45" customHeight="1">
      <c r="B3" s="194"/>
      <c r="C3" s="311" t="s">
        <v>738</v>
      </c>
      <c r="D3" s="311"/>
      <c r="E3" s="311"/>
      <c r="F3" s="311"/>
      <c r="G3" s="311"/>
      <c r="H3" s="311"/>
      <c r="I3" s="311"/>
      <c r="J3" s="311"/>
      <c r="K3" s="195"/>
    </row>
    <row r="4" spans="2:11" ht="25.5" customHeight="1">
      <c r="B4" s="196"/>
      <c r="C4" s="314" t="s">
        <v>739</v>
      </c>
      <c r="D4" s="314"/>
      <c r="E4" s="314"/>
      <c r="F4" s="314"/>
      <c r="G4" s="314"/>
      <c r="H4" s="314"/>
      <c r="I4" s="314"/>
      <c r="J4" s="314"/>
      <c r="K4" s="197"/>
    </row>
    <row r="5" spans="2:11" ht="5.25" customHeight="1">
      <c r="B5" s="196"/>
      <c r="C5" s="198"/>
      <c r="D5" s="198"/>
      <c r="E5" s="198"/>
      <c r="F5" s="198"/>
      <c r="G5" s="198"/>
      <c r="H5" s="198"/>
      <c r="I5" s="198"/>
      <c r="J5" s="198"/>
      <c r="K5" s="197"/>
    </row>
    <row r="6" spans="2:11" ht="15" customHeight="1">
      <c r="B6" s="196"/>
      <c r="C6" s="312" t="s">
        <v>740</v>
      </c>
      <c r="D6" s="312"/>
      <c r="E6" s="312"/>
      <c r="F6" s="312"/>
      <c r="G6" s="312"/>
      <c r="H6" s="312"/>
      <c r="I6" s="312"/>
      <c r="J6" s="312"/>
      <c r="K6" s="197"/>
    </row>
    <row r="7" spans="2:11" ht="15" customHeight="1">
      <c r="B7" s="200"/>
      <c r="C7" s="312" t="s">
        <v>741</v>
      </c>
      <c r="D7" s="312"/>
      <c r="E7" s="312"/>
      <c r="F7" s="312"/>
      <c r="G7" s="312"/>
      <c r="H7" s="312"/>
      <c r="I7" s="312"/>
      <c r="J7" s="312"/>
      <c r="K7" s="197"/>
    </row>
    <row r="8" spans="2:11" ht="12.75" customHeight="1">
      <c r="B8" s="200"/>
      <c r="C8" s="199"/>
      <c r="D8" s="199"/>
      <c r="E8" s="199"/>
      <c r="F8" s="199"/>
      <c r="G8" s="199"/>
      <c r="H8" s="199"/>
      <c r="I8" s="199"/>
      <c r="J8" s="199"/>
      <c r="K8" s="197"/>
    </row>
    <row r="9" spans="2:11" ht="15" customHeight="1">
      <c r="B9" s="200"/>
      <c r="C9" s="312" t="s">
        <v>742</v>
      </c>
      <c r="D9" s="312"/>
      <c r="E9" s="312"/>
      <c r="F9" s="312"/>
      <c r="G9" s="312"/>
      <c r="H9" s="312"/>
      <c r="I9" s="312"/>
      <c r="J9" s="312"/>
      <c r="K9" s="197"/>
    </row>
    <row r="10" spans="2:11" ht="22.8" customHeight="1">
      <c r="B10" s="200"/>
      <c r="C10" s="199"/>
      <c r="D10" s="312" t="s">
        <v>743</v>
      </c>
      <c r="E10" s="312"/>
      <c r="F10" s="312"/>
      <c r="G10" s="312"/>
      <c r="H10" s="312"/>
      <c r="I10" s="312"/>
      <c r="J10" s="312"/>
      <c r="K10" s="197"/>
    </row>
    <row r="11" spans="2:11" ht="15" customHeight="1">
      <c r="B11" s="200"/>
      <c r="C11" s="201"/>
      <c r="D11" s="312" t="s">
        <v>744</v>
      </c>
      <c r="E11" s="312"/>
      <c r="F11" s="312"/>
      <c r="G11" s="312"/>
      <c r="H11" s="312"/>
      <c r="I11" s="312"/>
      <c r="J11" s="312"/>
      <c r="K11" s="197"/>
    </row>
    <row r="12" spans="2:11" ht="15" customHeight="1">
      <c r="B12" s="200"/>
      <c r="C12" s="201"/>
      <c r="D12" s="199"/>
      <c r="E12" s="199"/>
      <c r="F12" s="199"/>
      <c r="G12" s="199"/>
      <c r="H12" s="199"/>
      <c r="I12" s="199"/>
      <c r="J12" s="199"/>
      <c r="K12" s="197"/>
    </row>
    <row r="13" spans="2:11" ht="15" customHeight="1">
      <c r="B13" s="200"/>
      <c r="C13" s="201"/>
      <c r="D13" s="202" t="s">
        <v>745</v>
      </c>
      <c r="E13" s="199"/>
      <c r="F13" s="199"/>
      <c r="G13" s="199"/>
      <c r="H13" s="199"/>
      <c r="I13" s="199"/>
      <c r="J13" s="199"/>
      <c r="K13" s="197"/>
    </row>
    <row r="14" spans="2:11" ht="12.75" customHeight="1">
      <c r="B14" s="200"/>
      <c r="C14" s="201"/>
      <c r="D14" s="201"/>
      <c r="E14" s="201"/>
      <c r="F14" s="201"/>
      <c r="G14" s="201"/>
      <c r="H14" s="201"/>
      <c r="I14" s="201"/>
      <c r="J14" s="201"/>
      <c r="K14" s="197"/>
    </row>
    <row r="15" spans="2:11" ht="15" customHeight="1">
      <c r="B15" s="200"/>
      <c r="C15" s="201"/>
      <c r="D15" s="312" t="s">
        <v>746</v>
      </c>
      <c r="E15" s="312"/>
      <c r="F15" s="312"/>
      <c r="G15" s="312"/>
      <c r="H15" s="312"/>
      <c r="I15" s="312"/>
      <c r="J15" s="312"/>
      <c r="K15" s="197"/>
    </row>
    <row r="16" spans="2:11" ht="15" customHeight="1">
      <c r="B16" s="200"/>
      <c r="C16" s="201"/>
      <c r="D16" s="312" t="s">
        <v>747</v>
      </c>
      <c r="E16" s="312"/>
      <c r="F16" s="312"/>
      <c r="G16" s="312"/>
      <c r="H16" s="312"/>
      <c r="I16" s="312"/>
      <c r="J16" s="312"/>
      <c r="K16" s="197"/>
    </row>
    <row r="17" spans="2:11" ht="15" customHeight="1">
      <c r="B17" s="200"/>
      <c r="C17" s="201"/>
      <c r="D17" s="312" t="s">
        <v>748</v>
      </c>
      <c r="E17" s="312"/>
      <c r="F17" s="312"/>
      <c r="G17" s="312"/>
      <c r="H17" s="312"/>
      <c r="I17" s="312"/>
      <c r="J17" s="312"/>
      <c r="K17" s="197"/>
    </row>
    <row r="18" spans="2:11" ht="15" customHeight="1">
      <c r="B18" s="200"/>
      <c r="C18" s="201"/>
      <c r="D18" s="201"/>
      <c r="E18" s="203" t="s">
        <v>81</v>
      </c>
      <c r="F18" s="312" t="s">
        <v>749</v>
      </c>
      <c r="G18" s="312"/>
      <c r="H18" s="312"/>
      <c r="I18" s="312"/>
      <c r="J18" s="312"/>
      <c r="K18" s="197"/>
    </row>
    <row r="19" spans="2:11" ht="15" customHeight="1">
      <c r="B19" s="200"/>
      <c r="C19" s="201"/>
      <c r="D19" s="201"/>
      <c r="E19" s="203" t="s">
        <v>750</v>
      </c>
      <c r="F19" s="312" t="s">
        <v>751</v>
      </c>
      <c r="G19" s="312"/>
      <c r="H19" s="312"/>
      <c r="I19" s="312"/>
      <c r="J19" s="312"/>
      <c r="K19" s="197"/>
    </row>
    <row r="20" spans="2:11" ht="15" customHeight="1">
      <c r="B20" s="200"/>
      <c r="C20" s="201"/>
      <c r="D20" s="201"/>
      <c r="E20" s="203" t="s">
        <v>752</v>
      </c>
      <c r="F20" s="312" t="s">
        <v>753</v>
      </c>
      <c r="G20" s="312"/>
      <c r="H20" s="312"/>
      <c r="I20" s="312"/>
      <c r="J20" s="312"/>
      <c r="K20" s="197"/>
    </row>
    <row r="21" spans="2:11" ht="15" customHeight="1">
      <c r="B21" s="200"/>
      <c r="C21" s="201"/>
      <c r="D21" s="201"/>
      <c r="E21" s="203" t="s">
        <v>754</v>
      </c>
      <c r="F21" s="312" t="s">
        <v>755</v>
      </c>
      <c r="G21" s="312"/>
      <c r="H21" s="312"/>
      <c r="I21" s="312"/>
      <c r="J21" s="312"/>
      <c r="K21" s="197"/>
    </row>
    <row r="22" spans="2:11" ht="15" customHeight="1">
      <c r="B22" s="200"/>
      <c r="C22" s="201"/>
      <c r="D22" s="201"/>
      <c r="E22" s="203" t="s">
        <v>756</v>
      </c>
      <c r="F22" s="312" t="s">
        <v>757</v>
      </c>
      <c r="G22" s="312"/>
      <c r="H22" s="312"/>
      <c r="I22" s="312"/>
      <c r="J22" s="312"/>
      <c r="K22" s="197"/>
    </row>
    <row r="23" spans="2:11" ht="15" customHeight="1">
      <c r="B23" s="200"/>
      <c r="C23" s="201"/>
      <c r="D23" s="201"/>
      <c r="E23" s="203" t="s">
        <v>758</v>
      </c>
      <c r="F23" s="312" t="s">
        <v>759</v>
      </c>
      <c r="G23" s="312"/>
      <c r="H23" s="312"/>
      <c r="I23" s="312"/>
      <c r="J23" s="312"/>
      <c r="K23" s="197"/>
    </row>
    <row r="24" spans="2:11" ht="12.75" customHeight="1">
      <c r="B24" s="200"/>
      <c r="C24" s="201"/>
      <c r="D24" s="201"/>
      <c r="E24" s="201"/>
      <c r="F24" s="201"/>
      <c r="G24" s="201"/>
      <c r="H24" s="201"/>
      <c r="I24" s="201"/>
      <c r="J24" s="201"/>
      <c r="K24" s="197"/>
    </row>
    <row r="25" spans="2:11" ht="15" customHeight="1">
      <c r="B25" s="200"/>
      <c r="C25" s="312" t="s">
        <v>760</v>
      </c>
      <c r="D25" s="312"/>
      <c r="E25" s="312"/>
      <c r="F25" s="312"/>
      <c r="G25" s="312"/>
      <c r="H25" s="312"/>
      <c r="I25" s="312"/>
      <c r="J25" s="312"/>
      <c r="K25" s="197"/>
    </row>
    <row r="26" spans="2:11" ht="15" customHeight="1">
      <c r="B26" s="200"/>
      <c r="C26" s="312" t="s">
        <v>761</v>
      </c>
      <c r="D26" s="312"/>
      <c r="E26" s="312"/>
      <c r="F26" s="312"/>
      <c r="G26" s="312"/>
      <c r="H26" s="312"/>
      <c r="I26" s="312"/>
      <c r="J26" s="312"/>
      <c r="K26" s="197"/>
    </row>
    <row r="27" spans="2:11" ht="15" customHeight="1">
      <c r="B27" s="200"/>
      <c r="C27" s="199"/>
      <c r="D27" s="312" t="s">
        <v>762</v>
      </c>
      <c r="E27" s="312"/>
      <c r="F27" s="312"/>
      <c r="G27" s="312"/>
      <c r="H27" s="312"/>
      <c r="I27" s="312"/>
      <c r="J27" s="312"/>
      <c r="K27" s="197"/>
    </row>
    <row r="28" spans="2:11" ht="15" customHeight="1">
      <c r="B28" s="200"/>
      <c r="C28" s="201"/>
      <c r="D28" s="312" t="s">
        <v>763</v>
      </c>
      <c r="E28" s="312"/>
      <c r="F28" s="312"/>
      <c r="G28" s="312"/>
      <c r="H28" s="312"/>
      <c r="I28" s="312"/>
      <c r="J28" s="312"/>
      <c r="K28" s="197"/>
    </row>
    <row r="29" spans="2:11" ht="12.75" customHeight="1">
      <c r="B29" s="200"/>
      <c r="C29" s="201"/>
      <c r="D29" s="201"/>
      <c r="E29" s="201"/>
      <c r="F29" s="201"/>
      <c r="G29" s="201"/>
      <c r="H29" s="201"/>
      <c r="I29" s="201"/>
      <c r="J29" s="201"/>
      <c r="K29" s="197"/>
    </row>
    <row r="30" spans="2:11" ht="15" customHeight="1">
      <c r="B30" s="200"/>
      <c r="C30" s="201"/>
      <c r="D30" s="312" t="s">
        <v>764</v>
      </c>
      <c r="E30" s="312"/>
      <c r="F30" s="312"/>
      <c r="G30" s="312"/>
      <c r="H30" s="312"/>
      <c r="I30" s="312"/>
      <c r="J30" s="312"/>
      <c r="K30" s="197"/>
    </row>
    <row r="31" spans="2:11" ht="15" customHeight="1">
      <c r="B31" s="200"/>
      <c r="C31" s="201"/>
      <c r="D31" s="312" t="s">
        <v>765</v>
      </c>
      <c r="E31" s="312"/>
      <c r="F31" s="312"/>
      <c r="G31" s="312"/>
      <c r="H31" s="312"/>
      <c r="I31" s="312"/>
      <c r="J31" s="312"/>
      <c r="K31" s="197"/>
    </row>
    <row r="32" spans="2:11" ht="12.75" customHeight="1">
      <c r="B32" s="200"/>
      <c r="C32" s="201"/>
      <c r="D32" s="201"/>
      <c r="E32" s="201"/>
      <c r="F32" s="201"/>
      <c r="G32" s="201"/>
      <c r="H32" s="201"/>
      <c r="I32" s="201"/>
      <c r="J32" s="201"/>
      <c r="K32" s="197"/>
    </row>
    <row r="33" spans="2:11" ht="15" customHeight="1">
      <c r="B33" s="200"/>
      <c r="C33" s="201"/>
      <c r="D33" s="312" t="s">
        <v>766</v>
      </c>
      <c r="E33" s="312"/>
      <c r="F33" s="312"/>
      <c r="G33" s="312"/>
      <c r="H33" s="312"/>
      <c r="I33" s="312"/>
      <c r="J33" s="312"/>
      <c r="K33" s="197"/>
    </row>
    <row r="34" spans="2:11" ht="15" customHeight="1">
      <c r="B34" s="200"/>
      <c r="C34" s="201"/>
      <c r="D34" s="312" t="s">
        <v>767</v>
      </c>
      <c r="E34" s="312"/>
      <c r="F34" s="312"/>
      <c r="G34" s="312"/>
      <c r="H34" s="312"/>
      <c r="I34" s="312"/>
      <c r="J34" s="312"/>
      <c r="K34" s="197"/>
    </row>
    <row r="35" spans="2:11" ht="15" customHeight="1">
      <c r="B35" s="200"/>
      <c r="C35" s="201"/>
      <c r="D35" s="312" t="s">
        <v>768</v>
      </c>
      <c r="E35" s="312"/>
      <c r="F35" s="312"/>
      <c r="G35" s="312"/>
      <c r="H35" s="312"/>
      <c r="I35" s="312"/>
      <c r="J35" s="312"/>
      <c r="K35" s="197"/>
    </row>
    <row r="36" spans="2:11" ht="15" customHeight="1">
      <c r="B36" s="200"/>
      <c r="C36" s="201"/>
      <c r="D36" s="199"/>
      <c r="E36" s="202" t="s">
        <v>109</v>
      </c>
      <c r="F36" s="199"/>
      <c r="G36" s="312" t="s">
        <v>769</v>
      </c>
      <c r="H36" s="312"/>
      <c r="I36" s="312"/>
      <c r="J36" s="312"/>
      <c r="K36" s="197"/>
    </row>
    <row r="37" spans="2:11" ht="30.75" customHeight="1">
      <c r="B37" s="200"/>
      <c r="C37" s="201"/>
      <c r="D37" s="199"/>
      <c r="E37" s="202" t="s">
        <v>770</v>
      </c>
      <c r="F37" s="199"/>
      <c r="G37" s="312" t="s">
        <v>771</v>
      </c>
      <c r="H37" s="312"/>
      <c r="I37" s="312"/>
      <c r="J37" s="312"/>
      <c r="K37" s="197"/>
    </row>
    <row r="38" spans="2:11" ht="15" customHeight="1">
      <c r="B38" s="200"/>
      <c r="C38" s="201"/>
      <c r="D38" s="199"/>
      <c r="E38" s="202" t="s">
        <v>55</v>
      </c>
      <c r="F38" s="199"/>
      <c r="G38" s="312" t="s">
        <v>772</v>
      </c>
      <c r="H38" s="312"/>
      <c r="I38" s="312"/>
      <c r="J38" s="312"/>
      <c r="K38" s="197"/>
    </row>
    <row r="39" spans="2:11" ht="15" customHeight="1">
      <c r="B39" s="200"/>
      <c r="C39" s="201"/>
      <c r="D39" s="199"/>
      <c r="E39" s="202" t="s">
        <v>56</v>
      </c>
      <c r="F39" s="199"/>
      <c r="G39" s="312" t="s">
        <v>773</v>
      </c>
      <c r="H39" s="312"/>
      <c r="I39" s="312"/>
      <c r="J39" s="312"/>
      <c r="K39" s="197"/>
    </row>
    <row r="40" spans="2:11" ht="15" customHeight="1">
      <c r="B40" s="200"/>
      <c r="C40" s="201"/>
      <c r="D40" s="199"/>
      <c r="E40" s="202" t="s">
        <v>110</v>
      </c>
      <c r="F40" s="199"/>
      <c r="G40" s="312" t="s">
        <v>774</v>
      </c>
      <c r="H40" s="312"/>
      <c r="I40" s="312"/>
      <c r="J40" s="312"/>
      <c r="K40" s="197"/>
    </row>
    <row r="41" spans="2:11" ht="15" customHeight="1">
      <c r="B41" s="200"/>
      <c r="C41" s="201"/>
      <c r="D41" s="199"/>
      <c r="E41" s="202" t="s">
        <v>111</v>
      </c>
      <c r="F41" s="199"/>
      <c r="G41" s="312" t="s">
        <v>775</v>
      </c>
      <c r="H41" s="312"/>
      <c r="I41" s="312"/>
      <c r="J41" s="312"/>
      <c r="K41" s="197"/>
    </row>
    <row r="42" spans="2:11" ht="15" customHeight="1">
      <c r="B42" s="200"/>
      <c r="C42" s="201"/>
      <c r="D42" s="199"/>
      <c r="E42" s="202" t="s">
        <v>776</v>
      </c>
      <c r="F42" s="199"/>
      <c r="G42" s="312" t="s">
        <v>777</v>
      </c>
      <c r="H42" s="312"/>
      <c r="I42" s="312"/>
      <c r="J42" s="312"/>
      <c r="K42" s="197"/>
    </row>
    <row r="43" spans="2:11" ht="15" customHeight="1">
      <c r="B43" s="200"/>
      <c r="C43" s="201"/>
      <c r="D43" s="199"/>
      <c r="E43" s="202"/>
      <c r="F43" s="199"/>
      <c r="G43" s="312" t="s">
        <v>778</v>
      </c>
      <c r="H43" s="312"/>
      <c r="I43" s="312"/>
      <c r="J43" s="312"/>
      <c r="K43" s="197"/>
    </row>
    <row r="44" spans="2:11" ht="15" customHeight="1">
      <c r="B44" s="200"/>
      <c r="C44" s="201"/>
      <c r="D44" s="199"/>
      <c r="E44" s="202" t="s">
        <v>779</v>
      </c>
      <c r="F44" s="199"/>
      <c r="G44" s="312" t="s">
        <v>780</v>
      </c>
      <c r="H44" s="312"/>
      <c r="I44" s="312"/>
      <c r="J44" s="312"/>
      <c r="K44" s="197"/>
    </row>
    <row r="45" spans="2:11" ht="15" customHeight="1">
      <c r="B45" s="200"/>
      <c r="C45" s="201"/>
      <c r="D45" s="199"/>
      <c r="E45" s="202" t="s">
        <v>113</v>
      </c>
      <c r="F45" s="199"/>
      <c r="G45" s="312" t="s">
        <v>781</v>
      </c>
      <c r="H45" s="312"/>
      <c r="I45" s="312"/>
      <c r="J45" s="312"/>
      <c r="K45" s="197"/>
    </row>
    <row r="46" spans="2:11" ht="12.75" customHeight="1">
      <c r="B46" s="200"/>
      <c r="C46" s="201"/>
      <c r="D46" s="199"/>
      <c r="E46" s="199"/>
      <c r="F46" s="199"/>
      <c r="G46" s="199"/>
      <c r="H46" s="199"/>
      <c r="I46" s="199"/>
      <c r="J46" s="199"/>
      <c r="K46" s="197"/>
    </row>
    <row r="47" spans="2:11" ht="15" customHeight="1">
      <c r="B47" s="200"/>
      <c r="C47" s="201"/>
      <c r="D47" s="312" t="s">
        <v>782</v>
      </c>
      <c r="E47" s="312"/>
      <c r="F47" s="312"/>
      <c r="G47" s="312"/>
      <c r="H47" s="312"/>
      <c r="I47" s="312"/>
      <c r="J47" s="312"/>
      <c r="K47" s="197"/>
    </row>
    <row r="48" spans="2:11" ht="15" customHeight="1">
      <c r="B48" s="200"/>
      <c r="C48" s="201"/>
      <c r="D48" s="201"/>
      <c r="E48" s="312" t="s">
        <v>783</v>
      </c>
      <c r="F48" s="312"/>
      <c r="G48" s="312"/>
      <c r="H48" s="312"/>
      <c r="I48" s="312"/>
      <c r="J48" s="312"/>
      <c r="K48" s="197"/>
    </row>
    <row r="49" spans="2:11" ht="15" customHeight="1">
      <c r="B49" s="200"/>
      <c r="C49" s="201"/>
      <c r="D49" s="201"/>
      <c r="E49" s="312" t="s">
        <v>784</v>
      </c>
      <c r="F49" s="312"/>
      <c r="G49" s="312"/>
      <c r="H49" s="312"/>
      <c r="I49" s="312"/>
      <c r="J49" s="312"/>
      <c r="K49" s="197"/>
    </row>
    <row r="50" spans="2:11" ht="15" customHeight="1">
      <c r="B50" s="200"/>
      <c r="C50" s="201"/>
      <c r="D50" s="201"/>
      <c r="E50" s="312" t="s">
        <v>785</v>
      </c>
      <c r="F50" s="312"/>
      <c r="G50" s="312"/>
      <c r="H50" s="312"/>
      <c r="I50" s="312"/>
      <c r="J50" s="312"/>
      <c r="K50" s="197"/>
    </row>
    <row r="51" spans="2:11" ht="15" customHeight="1">
      <c r="B51" s="200"/>
      <c r="C51" s="201"/>
      <c r="D51" s="312" t="s">
        <v>786</v>
      </c>
      <c r="E51" s="312"/>
      <c r="F51" s="312"/>
      <c r="G51" s="312"/>
      <c r="H51" s="312"/>
      <c r="I51" s="312"/>
      <c r="J51" s="312"/>
      <c r="K51" s="197"/>
    </row>
    <row r="52" spans="2:11" ht="25.5" customHeight="1">
      <c r="B52" s="196"/>
      <c r="C52" s="314" t="s">
        <v>787</v>
      </c>
      <c r="D52" s="314"/>
      <c r="E52" s="314"/>
      <c r="F52" s="314"/>
      <c r="G52" s="314"/>
      <c r="H52" s="314"/>
      <c r="I52" s="314"/>
      <c r="J52" s="314"/>
      <c r="K52" s="197"/>
    </row>
    <row r="53" spans="2:11" ht="5.25" customHeight="1">
      <c r="B53" s="196"/>
      <c r="C53" s="198"/>
      <c r="D53" s="198"/>
      <c r="E53" s="198"/>
      <c r="F53" s="198"/>
      <c r="G53" s="198"/>
      <c r="H53" s="198"/>
      <c r="I53" s="198"/>
      <c r="J53" s="198"/>
      <c r="K53" s="197"/>
    </row>
    <row r="54" spans="2:11" ht="15" customHeight="1">
      <c r="B54" s="196"/>
      <c r="C54" s="312" t="s">
        <v>788</v>
      </c>
      <c r="D54" s="312"/>
      <c r="E54" s="312"/>
      <c r="F54" s="312"/>
      <c r="G54" s="312"/>
      <c r="H54" s="312"/>
      <c r="I54" s="312"/>
      <c r="J54" s="312"/>
      <c r="K54" s="197"/>
    </row>
    <row r="55" spans="2:11" ht="15" customHeight="1">
      <c r="B55" s="196"/>
      <c r="C55" s="312" t="s">
        <v>789</v>
      </c>
      <c r="D55" s="312"/>
      <c r="E55" s="312"/>
      <c r="F55" s="312"/>
      <c r="G55" s="312"/>
      <c r="H55" s="312"/>
      <c r="I55" s="312"/>
      <c r="J55" s="312"/>
      <c r="K55" s="197"/>
    </row>
    <row r="56" spans="2:11" ht="12.75" customHeight="1">
      <c r="B56" s="196"/>
      <c r="C56" s="199"/>
      <c r="D56" s="199"/>
      <c r="E56" s="199"/>
      <c r="F56" s="199"/>
      <c r="G56" s="199"/>
      <c r="H56" s="199"/>
      <c r="I56" s="199"/>
      <c r="J56" s="199"/>
      <c r="K56" s="197"/>
    </row>
    <row r="57" spans="2:11" ht="15" customHeight="1">
      <c r="B57" s="196"/>
      <c r="C57" s="312" t="s">
        <v>790</v>
      </c>
      <c r="D57" s="312"/>
      <c r="E57" s="312"/>
      <c r="F57" s="312"/>
      <c r="G57" s="312"/>
      <c r="H57" s="312"/>
      <c r="I57" s="312"/>
      <c r="J57" s="312"/>
      <c r="K57" s="197"/>
    </row>
    <row r="58" spans="2:11" ht="15" customHeight="1">
      <c r="B58" s="196"/>
      <c r="C58" s="201"/>
      <c r="D58" s="312" t="s">
        <v>791</v>
      </c>
      <c r="E58" s="312"/>
      <c r="F58" s="312"/>
      <c r="G58" s="312"/>
      <c r="H58" s="312"/>
      <c r="I58" s="312"/>
      <c r="J58" s="312"/>
      <c r="K58" s="197"/>
    </row>
    <row r="59" spans="2:11" ht="15" customHeight="1">
      <c r="B59" s="196"/>
      <c r="C59" s="201"/>
      <c r="D59" s="312" t="s">
        <v>792</v>
      </c>
      <c r="E59" s="312"/>
      <c r="F59" s="312"/>
      <c r="G59" s="312"/>
      <c r="H59" s="312"/>
      <c r="I59" s="312"/>
      <c r="J59" s="312"/>
      <c r="K59" s="197"/>
    </row>
    <row r="60" spans="2:11" ht="15" customHeight="1">
      <c r="B60" s="196"/>
      <c r="C60" s="201"/>
      <c r="D60" s="312" t="s">
        <v>793</v>
      </c>
      <c r="E60" s="312"/>
      <c r="F60" s="312"/>
      <c r="G60" s="312"/>
      <c r="H60" s="312"/>
      <c r="I60" s="312"/>
      <c r="J60" s="312"/>
      <c r="K60" s="197"/>
    </row>
    <row r="61" spans="2:11" ht="15" customHeight="1">
      <c r="B61" s="196"/>
      <c r="C61" s="201"/>
      <c r="D61" s="312" t="s">
        <v>794</v>
      </c>
      <c r="E61" s="312"/>
      <c r="F61" s="312"/>
      <c r="G61" s="312"/>
      <c r="H61" s="312"/>
      <c r="I61" s="312"/>
      <c r="J61" s="312"/>
      <c r="K61" s="197"/>
    </row>
    <row r="62" spans="2:11" ht="15" customHeight="1">
      <c r="B62" s="196"/>
      <c r="C62" s="201"/>
      <c r="D62" s="315" t="s">
        <v>795</v>
      </c>
      <c r="E62" s="315"/>
      <c r="F62" s="315"/>
      <c r="G62" s="315"/>
      <c r="H62" s="315"/>
      <c r="I62" s="315"/>
      <c r="J62" s="315"/>
      <c r="K62" s="197"/>
    </row>
    <row r="63" spans="2:11" ht="15" customHeight="1">
      <c r="B63" s="196"/>
      <c r="C63" s="201"/>
      <c r="D63" s="312" t="s">
        <v>796</v>
      </c>
      <c r="E63" s="312"/>
      <c r="F63" s="312"/>
      <c r="G63" s="312"/>
      <c r="H63" s="312"/>
      <c r="I63" s="312"/>
      <c r="J63" s="312"/>
      <c r="K63" s="197"/>
    </row>
    <row r="64" spans="2:11" ht="12.75" customHeight="1">
      <c r="B64" s="196"/>
      <c r="C64" s="201"/>
      <c r="D64" s="201"/>
      <c r="E64" s="204"/>
      <c r="F64" s="201"/>
      <c r="G64" s="201"/>
      <c r="H64" s="201"/>
      <c r="I64" s="201"/>
      <c r="J64" s="201"/>
      <c r="K64" s="197"/>
    </row>
    <row r="65" spans="2:11" ht="15" customHeight="1">
      <c r="B65" s="196"/>
      <c r="C65" s="201"/>
      <c r="D65" s="312" t="s">
        <v>797</v>
      </c>
      <c r="E65" s="312"/>
      <c r="F65" s="312"/>
      <c r="G65" s="312"/>
      <c r="H65" s="312"/>
      <c r="I65" s="312"/>
      <c r="J65" s="312"/>
      <c r="K65" s="197"/>
    </row>
    <row r="66" spans="2:11" ht="15" customHeight="1">
      <c r="B66" s="196"/>
      <c r="C66" s="201"/>
      <c r="D66" s="315" t="s">
        <v>798</v>
      </c>
      <c r="E66" s="315"/>
      <c r="F66" s="315"/>
      <c r="G66" s="315"/>
      <c r="H66" s="315"/>
      <c r="I66" s="315"/>
      <c r="J66" s="315"/>
      <c r="K66" s="197"/>
    </row>
    <row r="67" spans="2:11" ht="15" customHeight="1">
      <c r="B67" s="196"/>
      <c r="C67" s="201"/>
      <c r="D67" s="312" t="s">
        <v>799</v>
      </c>
      <c r="E67" s="312"/>
      <c r="F67" s="312"/>
      <c r="G67" s="312"/>
      <c r="H67" s="312"/>
      <c r="I67" s="312"/>
      <c r="J67" s="312"/>
      <c r="K67" s="197"/>
    </row>
    <row r="68" spans="2:11" ht="15" customHeight="1">
      <c r="B68" s="196"/>
      <c r="C68" s="201"/>
      <c r="D68" s="312" t="s">
        <v>800</v>
      </c>
      <c r="E68" s="312"/>
      <c r="F68" s="312"/>
      <c r="G68" s="312"/>
      <c r="H68" s="312"/>
      <c r="I68" s="312"/>
      <c r="J68" s="312"/>
      <c r="K68" s="197"/>
    </row>
    <row r="69" spans="2:11" ht="15" customHeight="1">
      <c r="B69" s="196"/>
      <c r="C69" s="201"/>
      <c r="D69" s="312" t="s">
        <v>801</v>
      </c>
      <c r="E69" s="312"/>
      <c r="F69" s="312"/>
      <c r="G69" s="312"/>
      <c r="H69" s="312"/>
      <c r="I69" s="312"/>
      <c r="J69" s="312"/>
      <c r="K69" s="197"/>
    </row>
    <row r="70" spans="2:11" ht="15" customHeight="1">
      <c r="B70" s="196"/>
      <c r="C70" s="201"/>
      <c r="D70" s="312" t="s">
        <v>802</v>
      </c>
      <c r="E70" s="312"/>
      <c r="F70" s="312"/>
      <c r="G70" s="312"/>
      <c r="H70" s="312"/>
      <c r="I70" s="312"/>
      <c r="J70" s="312"/>
      <c r="K70" s="197"/>
    </row>
    <row r="71" spans="2:11" ht="12.75" customHeight="1">
      <c r="B71" s="205"/>
      <c r="C71" s="206"/>
      <c r="D71" s="206"/>
      <c r="E71" s="206"/>
      <c r="F71" s="206"/>
      <c r="G71" s="206"/>
      <c r="H71" s="206"/>
      <c r="I71" s="206"/>
      <c r="J71" s="206"/>
      <c r="K71" s="207"/>
    </row>
    <row r="72" spans="2:11" ht="18.75" customHeight="1">
      <c r="B72" s="208"/>
      <c r="C72" s="208"/>
      <c r="D72" s="208"/>
      <c r="E72" s="208"/>
      <c r="F72" s="208"/>
      <c r="G72" s="208"/>
      <c r="H72" s="208"/>
      <c r="I72" s="208"/>
      <c r="J72" s="208"/>
      <c r="K72" s="209"/>
    </row>
    <row r="73" spans="2:11" ht="18.75" customHeight="1">
      <c r="B73" s="209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2:11" ht="7.5" customHeight="1">
      <c r="B74" s="210"/>
      <c r="C74" s="211"/>
      <c r="D74" s="211"/>
      <c r="E74" s="211"/>
      <c r="F74" s="211"/>
      <c r="G74" s="211"/>
      <c r="H74" s="211"/>
      <c r="I74" s="211"/>
      <c r="J74" s="211"/>
      <c r="K74" s="212"/>
    </row>
    <row r="75" spans="2:11" ht="45" customHeight="1">
      <c r="B75" s="213"/>
      <c r="C75" s="313" t="s">
        <v>803</v>
      </c>
      <c r="D75" s="313"/>
      <c r="E75" s="313"/>
      <c r="F75" s="313"/>
      <c r="G75" s="313"/>
      <c r="H75" s="313"/>
      <c r="I75" s="313"/>
      <c r="J75" s="313"/>
      <c r="K75" s="214"/>
    </row>
    <row r="76" spans="2:11" ht="17.25" customHeight="1">
      <c r="B76" s="213"/>
      <c r="C76" s="215" t="s">
        <v>804</v>
      </c>
      <c r="D76" s="215"/>
      <c r="E76" s="215"/>
      <c r="F76" s="215" t="s">
        <v>805</v>
      </c>
      <c r="G76" s="216"/>
      <c r="H76" s="215" t="s">
        <v>56</v>
      </c>
      <c r="I76" s="215" t="s">
        <v>59</v>
      </c>
      <c r="J76" s="215" t="s">
        <v>806</v>
      </c>
      <c r="K76" s="214"/>
    </row>
    <row r="77" spans="2:11" ht="17.25" customHeight="1">
      <c r="B77" s="213"/>
      <c r="C77" s="217" t="s">
        <v>807</v>
      </c>
      <c r="D77" s="217"/>
      <c r="E77" s="217"/>
      <c r="F77" s="218" t="s">
        <v>808</v>
      </c>
      <c r="G77" s="219"/>
      <c r="H77" s="217"/>
      <c r="I77" s="217"/>
      <c r="J77" s="217" t="s">
        <v>809</v>
      </c>
      <c r="K77" s="214"/>
    </row>
    <row r="78" spans="2:11" ht="5.25" customHeight="1">
      <c r="B78" s="213"/>
      <c r="C78" s="220"/>
      <c r="D78" s="220"/>
      <c r="E78" s="220"/>
      <c r="F78" s="220"/>
      <c r="G78" s="221"/>
      <c r="H78" s="220"/>
      <c r="I78" s="220"/>
      <c r="J78" s="220"/>
      <c r="K78" s="214"/>
    </row>
    <row r="79" spans="2:11" ht="15" customHeight="1">
      <c r="B79" s="213"/>
      <c r="C79" s="202" t="s">
        <v>55</v>
      </c>
      <c r="D79" s="220"/>
      <c r="E79" s="220"/>
      <c r="F79" s="222" t="s">
        <v>810</v>
      </c>
      <c r="G79" s="221"/>
      <c r="H79" s="202" t="s">
        <v>811</v>
      </c>
      <c r="I79" s="202" t="s">
        <v>812</v>
      </c>
      <c r="J79" s="202">
        <v>20</v>
      </c>
      <c r="K79" s="214"/>
    </row>
    <row r="80" spans="2:11" ht="15" customHeight="1">
      <c r="B80" s="213"/>
      <c r="C80" s="202" t="s">
        <v>813</v>
      </c>
      <c r="D80" s="202"/>
      <c r="E80" s="202"/>
      <c r="F80" s="222" t="s">
        <v>810</v>
      </c>
      <c r="G80" s="221"/>
      <c r="H80" s="202" t="s">
        <v>814</v>
      </c>
      <c r="I80" s="202" t="s">
        <v>812</v>
      </c>
      <c r="J80" s="202">
        <v>120</v>
      </c>
      <c r="K80" s="214"/>
    </row>
    <row r="81" spans="2:11" ht="15" customHeight="1">
      <c r="B81" s="223"/>
      <c r="C81" s="202" t="s">
        <v>815</v>
      </c>
      <c r="D81" s="202"/>
      <c r="E81" s="202"/>
      <c r="F81" s="222" t="s">
        <v>816</v>
      </c>
      <c r="G81" s="221"/>
      <c r="H81" s="202" t="s">
        <v>817</v>
      </c>
      <c r="I81" s="202" t="s">
        <v>812</v>
      </c>
      <c r="J81" s="202">
        <v>50</v>
      </c>
      <c r="K81" s="214"/>
    </row>
    <row r="82" spans="2:11" ht="15" customHeight="1">
      <c r="B82" s="223"/>
      <c r="C82" s="202" t="s">
        <v>818</v>
      </c>
      <c r="D82" s="202"/>
      <c r="E82" s="202"/>
      <c r="F82" s="222" t="s">
        <v>810</v>
      </c>
      <c r="G82" s="221"/>
      <c r="H82" s="202" t="s">
        <v>819</v>
      </c>
      <c r="I82" s="202" t="s">
        <v>820</v>
      </c>
      <c r="J82" s="202"/>
      <c r="K82" s="214"/>
    </row>
    <row r="83" spans="2:11" ht="15" customHeight="1">
      <c r="B83" s="223"/>
      <c r="C83" s="224" t="s">
        <v>821</v>
      </c>
      <c r="D83" s="224"/>
      <c r="E83" s="224"/>
      <c r="F83" s="225" t="s">
        <v>816</v>
      </c>
      <c r="G83" s="224"/>
      <c r="H83" s="224" t="s">
        <v>822</v>
      </c>
      <c r="I83" s="224" t="s">
        <v>812</v>
      </c>
      <c r="J83" s="224">
        <v>15</v>
      </c>
      <c r="K83" s="214"/>
    </row>
    <row r="84" spans="2:11" ht="15" customHeight="1">
      <c r="B84" s="223"/>
      <c r="C84" s="224" t="s">
        <v>823</v>
      </c>
      <c r="D84" s="224"/>
      <c r="E84" s="224"/>
      <c r="F84" s="225" t="s">
        <v>816</v>
      </c>
      <c r="G84" s="224"/>
      <c r="H84" s="224" t="s">
        <v>824</v>
      </c>
      <c r="I84" s="224" t="s">
        <v>812</v>
      </c>
      <c r="J84" s="224">
        <v>15</v>
      </c>
      <c r="K84" s="214"/>
    </row>
    <row r="85" spans="2:11" ht="15" customHeight="1">
      <c r="B85" s="223"/>
      <c r="C85" s="224" t="s">
        <v>825</v>
      </c>
      <c r="D85" s="224"/>
      <c r="E85" s="224"/>
      <c r="F85" s="225" t="s">
        <v>816</v>
      </c>
      <c r="G85" s="224"/>
      <c r="H85" s="224" t="s">
        <v>826</v>
      </c>
      <c r="I85" s="224" t="s">
        <v>812</v>
      </c>
      <c r="J85" s="224">
        <v>20</v>
      </c>
      <c r="K85" s="214"/>
    </row>
    <row r="86" spans="2:11" ht="15" customHeight="1">
      <c r="B86" s="223"/>
      <c r="C86" s="224" t="s">
        <v>827</v>
      </c>
      <c r="D86" s="224"/>
      <c r="E86" s="224"/>
      <c r="F86" s="225" t="s">
        <v>816</v>
      </c>
      <c r="G86" s="224"/>
      <c r="H86" s="224" t="s">
        <v>828</v>
      </c>
      <c r="I86" s="224" t="s">
        <v>812</v>
      </c>
      <c r="J86" s="224">
        <v>20</v>
      </c>
      <c r="K86" s="214"/>
    </row>
    <row r="87" spans="2:11" ht="15" customHeight="1">
      <c r="B87" s="223"/>
      <c r="C87" s="202" t="s">
        <v>829</v>
      </c>
      <c r="D87" s="202"/>
      <c r="E87" s="202"/>
      <c r="F87" s="222" t="s">
        <v>816</v>
      </c>
      <c r="G87" s="221"/>
      <c r="H87" s="202" t="s">
        <v>830</v>
      </c>
      <c r="I87" s="202" t="s">
        <v>812</v>
      </c>
      <c r="J87" s="202">
        <v>50</v>
      </c>
      <c r="K87" s="214"/>
    </row>
    <row r="88" spans="2:11" ht="15" customHeight="1">
      <c r="B88" s="223"/>
      <c r="C88" s="202" t="s">
        <v>831</v>
      </c>
      <c r="D88" s="202"/>
      <c r="E88" s="202"/>
      <c r="F88" s="222" t="s">
        <v>816</v>
      </c>
      <c r="G88" s="221"/>
      <c r="H88" s="202" t="s">
        <v>832</v>
      </c>
      <c r="I88" s="202" t="s">
        <v>812</v>
      </c>
      <c r="J88" s="202">
        <v>20</v>
      </c>
      <c r="K88" s="214"/>
    </row>
    <row r="89" spans="2:11" ht="15" customHeight="1">
      <c r="B89" s="223"/>
      <c r="C89" s="202" t="s">
        <v>833</v>
      </c>
      <c r="D89" s="202"/>
      <c r="E89" s="202"/>
      <c r="F89" s="222" t="s">
        <v>816</v>
      </c>
      <c r="G89" s="221"/>
      <c r="H89" s="202" t="s">
        <v>834</v>
      </c>
      <c r="I89" s="202" t="s">
        <v>812</v>
      </c>
      <c r="J89" s="202">
        <v>20</v>
      </c>
      <c r="K89" s="214"/>
    </row>
    <row r="90" spans="2:11" ht="15" customHeight="1">
      <c r="B90" s="223"/>
      <c r="C90" s="202" t="s">
        <v>835</v>
      </c>
      <c r="D90" s="202"/>
      <c r="E90" s="202"/>
      <c r="F90" s="222" t="s">
        <v>816</v>
      </c>
      <c r="G90" s="221"/>
      <c r="H90" s="202" t="s">
        <v>836</v>
      </c>
      <c r="I90" s="202" t="s">
        <v>812</v>
      </c>
      <c r="J90" s="202">
        <v>50</v>
      </c>
      <c r="K90" s="214"/>
    </row>
    <row r="91" spans="2:11" ht="15" customHeight="1">
      <c r="B91" s="223"/>
      <c r="C91" s="202" t="s">
        <v>837</v>
      </c>
      <c r="D91" s="202"/>
      <c r="E91" s="202"/>
      <c r="F91" s="222" t="s">
        <v>816</v>
      </c>
      <c r="G91" s="221"/>
      <c r="H91" s="202" t="s">
        <v>837</v>
      </c>
      <c r="I91" s="202" t="s">
        <v>812</v>
      </c>
      <c r="J91" s="202">
        <v>50</v>
      </c>
      <c r="K91" s="214"/>
    </row>
    <row r="92" spans="2:11" ht="15" customHeight="1">
      <c r="B92" s="223"/>
      <c r="C92" s="202" t="s">
        <v>838</v>
      </c>
      <c r="D92" s="202"/>
      <c r="E92" s="202"/>
      <c r="F92" s="222" t="s">
        <v>816</v>
      </c>
      <c r="G92" s="221"/>
      <c r="H92" s="202" t="s">
        <v>839</v>
      </c>
      <c r="I92" s="202" t="s">
        <v>812</v>
      </c>
      <c r="J92" s="202">
        <v>255</v>
      </c>
      <c r="K92" s="214"/>
    </row>
    <row r="93" spans="2:11" ht="15" customHeight="1">
      <c r="B93" s="223"/>
      <c r="C93" s="202" t="s">
        <v>840</v>
      </c>
      <c r="D93" s="202"/>
      <c r="E93" s="202"/>
      <c r="F93" s="222" t="s">
        <v>810</v>
      </c>
      <c r="G93" s="221"/>
      <c r="H93" s="202" t="s">
        <v>841</v>
      </c>
      <c r="I93" s="202" t="s">
        <v>842</v>
      </c>
      <c r="J93" s="202"/>
      <c r="K93" s="214"/>
    </row>
    <row r="94" spans="2:11" ht="15" customHeight="1">
      <c r="B94" s="223"/>
      <c r="C94" s="202" t="s">
        <v>843</v>
      </c>
      <c r="D94" s="202"/>
      <c r="E94" s="202"/>
      <c r="F94" s="222" t="s">
        <v>810</v>
      </c>
      <c r="G94" s="221"/>
      <c r="H94" s="202" t="s">
        <v>844</v>
      </c>
      <c r="I94" s="202" t="s">
        <v>845</v>
      </c>
      <c r="J94" s="202"/>
      <c r="K94" s="214"/>
    </row>
    <row r="95" spans="2:11" ht="15" customHeight="1">
      <c r="B95" s="223"/>
      <c r="C95" s="202" t="s">
        <v>846</v>
      </c>
      <c r="D95" s="202"/>
      <c r="E95" s="202"/>
      <c r="F95" s="222" t="s">
        <v>810</v>
      </c>
      <c r="G95" s="221"/>
      <c r="H95" s="202" t="s">
        <v>846</v>
      </c>
      <c r="I95" s="202" t="s">
        <v>845</v>
      </c>
      <c r="J95" s="202"/>
      <c r="K95" s="214"/>
    </row>
    <row r="96" spans="2:11" ht="15" customHeight="1">
      <c r="B96" s="223"/>
      <c r="C96" s="202" t="s">
        <v>40</v>
      </c>
      <c r="D96" s="202"/>
      <c r="E96" s="202"/>
      <c r="F96" s="222" t="s">
        <v>810</v>
      </c>
      <c r="G96" s="221"/>
      <c r="H96" s="202" t="s">
        <v>847</v>
      </c>
      <c r="I96" s="202" t="s">
        <v>845</v>
      </c>
      <c r="J96" s="202"/>
      <c r="K96" s="214"/>
    </row>
    <row r="97" spans="2:11" ht="15" customHeight="1">
      <c r="B97" s="223"/>
      <c r="C97" s="202" t="s">
        <v>50</v>
      </c>
      <c r="D97" s="202"/>
      <c r="E97" s="202"/>
      <c r="F97" s="222" t="s">
        <v>810</v>
      </c>
      <c r="G97" s="221"/>
      <c r="H97" s="202" t="s">
        <v>848</v>
      </c>
      <c r="I97" s="202" t="s">
        <v>845</v>
      </c>
      <c r="J97" s="202"/>
      <c r="K97" s="214"/>
    </row>
    <row r="98" spans="2:11" ht="15" customHeight="1">
      <c r="B98" s="226"/>
      <c r="C98" s="227"/>
      <c r="D98" s="227"/>
      <c r="E98" s="227"/>
      <c r="F98" s="227"/>
      <c r="G98" s="227"/>
      <c r="H98" s="227"/>
      <c r="I98" s="227"/>
      <c r="J98" s="227"/>
      <c r="K98" s="228"/>
    </row>
    <row r="99" spans="2:11" ht="18.75" customHeight="1">
      <c r="B99" s="229"/>
      <c r="C99" s="230"/>
      <c r="D99" s="230"/>
      <c r="E99" s="230"/>
      <c r="F99" s="230"/>
      <c r="G99" s="230"/>
      <c r="H99" s="230"/>
      <c r="I99" s="230"/>
      <c r="J99" s="230"/>
      <c r="K99" s="229"/>
    </row>
    <row r="100" spans="2:11" ht="18.75" customHeight="1">
      <c r="B100" s="209"/>
      <c r="C100" s="209"/>
      <c r="D100" s="209"/>
      <c r="E100" s="209"/>
      <c r="F100" s="209"/>
      <c r="G100" s="209"/>
      <c r="H100" s="209"/>
      <c r="I100" s="209"/>
      <c r="J100" s="209"/>
      <c r="K100" s="209"/>
    </row>
    <row r="101" spans="2:11" ht="7.5" customHeight="1">
      <c r="B101" s="210"/>
      <c r="C101" s="211"/>
      <c r="D101" s="211"/>
      <c r="E101" s="211"/>
      <c r="F101" s="211"/>
      <c r="G101" s="211"/>
      <c r="H101" s="211"/>
      <c r="I101" s="211"/>
      <c r="J101" s="211"/>
      <c r="K101" s="212"/>
    </row>
    <row r="102" spans="2:11" ht="45" customHeight="1">
      <c r="B102" s="213"/>
      <c r="C102" s="313" t="s">
        <v>849</v>
      </c>
      <c r="D102" s="313"/>
      <c r="E102" s="313"/>
      <c r="F102" s="313"/>
      <c r="G102" s="313"/>
      <c r="H102" s="313"/>
      <c r="I102" s="313"/>
      <c r="J102" s="313"/>
      <c r="K102" s="214"/>
    </row>
    <row r="103" spans="2:11" ht="17.25" customHeight="1">
      <c r="B103" s="213"/>
      <c r="C103" s="215" t="s">
        <v>804</v>
      </c>
      <c r="D103" s="215"/>
      <c r="E103" s="215"/>
      <c r="F103" s="215" t="s">
        <v>805</v>
      </c>
      <c r="G103" s="216"/>
      <c r="H103" s="215" t="s">
        <v>56</v>
      </c>
      <c r="I103" s="215" t="s">
        <v>59</v>
      </c>
      <c r="J103" s="215" t="s">
        <v>806</v>
      </c>
      <c r="K103" s="214"/>
    </row>
    <row r="104" spans="2:11" ht="17.25" customHeight="1">
      <c r="B104" s="213"/>
      <c r="C104" s="217" t="s">
        <v>807</v>
      </c>
      <c r="D104" s="217"/>
      <c r="E104" s="217"/>
      <c r="F104" s="218" t="s">
        <v>808</v>
      </c>
      <c r="G104" s="219"/>
      <c r="H104" s="217"/>
      <c r="I104" s="217"/>
      <c r="J104" s="217" t="s">
        <v>809</v>
      </c>
      <c r="K104" s="214"/>
    </row>
    <row r="105" spans="2:11" ht="5.25" customHeight="1">
      <c r="B105" s="213"/>
      <c r="C105" s="215"/>
      <c r="D105" s="215"/>
      <c r="E105" s="215"/>
      <c r="F105" s="215"/>
      <c r="G105" s="231"/>
      <c r="H105" s="215"/>
      <c r="I105" s="215"/>
      <c r="J105" s="215"/>
      <c r="K105" s="214"/>
    </row>
    <row r="106" spans="2:11" ht="15" customHeight="1">
      <c r="B106" s="213"/>
      <c r="C106" s="202" t="s">
        <v>55</v>
      </c>
      <c r="D106" s="220"/>
      <c r="E106" s="220"/>
      <c r="F106" s="222" t="s">
        <v>810</v>
      </c>
      <c r="G106" s="231"/>
      <c r="H106" s="202" t="s">
        <v>850</v>
      </c>
      <c r="I106" s="202" t="s">
        <v>812</v>
      </c>
      <c r="J106" s="202">
        <v>20</v>
      </c>
      <c r="K106" s="214"/>
    </row>
    <row r="107" spans="2:11" ht="15" customHeight="1">
      <c r="B107" s="213"/>
      <c r="C107" s="202" t="s">
        <v>813</v>
      </c>
      <c r="D107" s="202"/>
      <c r="E107" s="202"/>
      <c r="F107" s="222" t="s">
        <v>810</v>
      </c>
      <c r="G107" s="202"/>
      <c r="H107" s="202" t="s">
        <v>850</v>
      </c>
      <c r="I107" s="202" t="s">
        <v>812</v>
      </c>
      <c r="J107" s="202">
        <v>120</v>
      </c>
      <c r="K107" s="214"/>
    </row>
    <row r="108" spans="2:11" ht="15" customHeight="1">
      <c r="B108" s="223"/>
      <c r="C108" s="202" t="s">
        <v>815</v>
      </c>
      <c r="D108" s="202"/>
      <c r="E108" s="202"/>
      <c r="F108" s="222" t="s">
        <v>816</v>
      </c>
      <c r="G108" s="202"/>
      <c r="H108" s="202" t="s">
        <v>850</v>
      </c>
      <c r="I108" s="202" t="s">
        <v>812</v>
      </c>
      <c r="J108" s="202">
        <v>50</v>
      </c>
      <c r="K108" s="214"/>
    </row>
    <row r="109" spans="2:11" ht="15" customHeight="1">
      <c r="B109" s="223"/>
      <c r="C109" s="202" t="s">
        <v>818</v>
      </c>
      <c r="D109" s="202"/>
      <c r="E109" s="202"/>
      <c r="F109" s="222" t="s">
        <v>810</v>
      </c>
      <c r="G109" s="202"/>
      <c r="H109" s="202" t="s">
        <v>850</v>
      </c>
      <c r="I109" s="202" t="s">
        <v>820</v>
      </c>
      <c r="J109" s="202"/>
      <c r="K109" s="214"/>
    </row>
    <row r="110" spans="2:11" ht="15" customHeight="1">
      <c r="B110" s="223"/>
      <c r="C110" s="202" t="s">
        <v>829</v>
      </c>
      <c r="D110" s="202"/>
      <c r="E110" s="202"/>
      <c r="F110" s="222" t="s">
        <v>816</v>
      </c>
      <c r="G110" s="202"/>
      <c r="H110" s="202" t="s">
        <v>850</v>
      </c>
      <c r="I110" s="202" t="s">
        <v>812</v>
      </c>
      <c r="J110" s="202">
        <v>50</v>
      </c>
      <c r="K110" s="214"/>
    </row>
    <row r="111" spans="2:11" ht="15" customHeight="1">
      <c r="B111" s="223"/>
      <c r="C111" s="202" t="s">
        <v>837</v>
      </c>
      <c r="D111" s="202"/>
      <c r="E111" s="202"/>
      <c r="F111" s="222" t="s">
        <v>816</v>
      </c>
      <c r="G111" s="202"/>
      <c r="H111" s="202" t="s">
        <v>850</v>
      </c>
      <c r="I111" s="202" t="s">
        <v>812</v>
      </c>
      <c r="J111" s="202">
        <v>50</v>
      </c>
      <c r="K111" s="214"/>
    </row>
    <row r="112" spans="2:11" ht="15" customHeight="1">
      <c r="B112" s="223"/>
      <c r="C112" s="202" t="s">
        <v>835</v>
      </c>
      <c r="D112" s="202"/>
      <c r="E112" s="202"/>
      <c r="F112" s="222" t="s">
        <v>816</v>
      </c>
      <c r="G112" s="202"/>
      <c r="H112" s="202" t="s">
        <v>850</v>
      </c>
      <c r="I112" s="202" t="s">
        <v>812</v>
      </c>
      <c r="J112" s="202">
        <v>50</v>
      </c>
      <c r="K112" s="214"/>
    </row>
    <row r="113" spans="2:11" ht="15" customHeight="1">
      <c r="B113" s="223"/>
      <c r="C113" s="202" t="s">
        <v>55</v>
      </c>
      <c r="D113" s="202"/>
      <c r="E113" s="202"/>
      <c r="F113" s="222" t="s">
        <v>810</v>
      </c>
      <c r="G113" s="202"/>
      <c r="H113" s="202" t="s">
        <v>851</v>
      </c>
      <c r="I113" s="202" t="s">
        <v>812</v>
      </c>
      <c r="J113" s="202">
        <v>20</v>
      </c>
      <c r="K113" s="214"/>
    </row>
    <row r="114" spans="2:11" ht="15" customHeight="1">
      <c r="B114" s="223"/>
      <c r="C114" s="202" t="s">
        <v>852</v>
      </c>
      <c r="D114" s="202"/>
      <c r="E114" s="202"/>
      <c r="F114" s="222" t="s">
        <v>810</v>
      </c>
      <c r="G114" s="202"/>
      <c r="H114" s="202" t="s">
        <v>853</v>
      </c>
      <c r="I114" s="202" t="s">
        <v>812</v>
      </c>
      <c r="J114" s="202">
        <v>120</v>
      </c>
      <c r="K114" s="214"/>
    </row>
    <row r="115" spans="2:11" ht="15" customHeight="1">
      <c r="B115" s="223"/>
      <c r="C115" s="202" t="s">
        <v>40</v>
      </c>
      <c r="D115" s="202"/>
      <c r="E115" s="202"/>
      <c r="F115" s="222" t="s">
        <v>810</v>
      </c>
      <c r="G115" s="202"/>
      <c r="H115" s="202" t="s">
        <v>854</v>
      </c>
      <c r="I115" s="202" t="s">
        <v>845</v>
      </c>
      <c r="J115" s="202"/>
      <c r="K115" s="214"/>
    </row>
    <row r="116" spans="2:11" ht="15" customHeight="1">
      <c r="B116" s="223"/>
      <c r="C116" s="202" t="s">
        <v>50</v>
      </c>
      <c r="D116" s="202"/>
      <c r="E116" s="202"/>
      <c r="F116" s="222" t="s">
        <v>810</v>
      </c>
      <c r="G116" s="202"/>
      <c r="H116" s="202" t="s">
        <v>855</v>
      </c>
      <c r="I116" s="202" t="s">
        <v>845</v>
      </c>
      <c r="J116" s="202"/>
      <c r="K116" s="214"/>
    </row>
    <row r="117" spans="2:11" ht="15" customHeight="1">
      <c r="B117" s="223"/>
      <c r="C117" s="202" t="s">
        <v>59</v>
      </c>
      <c r="D117" s="202"/>
      <c r="E117" s="202"/>
      <c r="F117" s="222" t="s">
        <v>810</v>
      </c>
      <c r="G117" s="202"/>
      <c r="H117" s="202" t="s">
        <v>856</v>
      </c>
      <c r="I117" s="202" t="s">
        <v>857</v>
      </c>
      <c r="J117" s="202"/>
      <c r="K117" s="214"/>
    </row>
    <row r="118" spans="2:11" ht="15" customHeight="1">
      <c r="B118" s="226"/>
      <c r="C118" s="232"/>
      <c r="D118" s="232"/>
      <c r="E118" s="232"/>
      <c r="F118" s="232"/>
      <c r="G118" s="232"/>
      <c r="H118" s="232"/>
      <c r="I118" s="232"/>
      <c r="J118" s="232"/>
      <c r="K118" s="228"/>
    </row>
    <row r="119" spans="2:11" ht="18.75" customHeight="1">
      <c r="B119" s="233"/>
      <c r="C119" s="199"/>
      <c r="D119" s="199"/>
      <c r="E119" s="199"/>
      <c r="F119" s="234"/>
      <c r="G119" s="199"/>
      <c r="H119" s="199"/>
      <c r="I119" s="199"/>
      <c r="J119" s="199"/>
      <c r="K119" s="233"/>
    </row>
    <row r="120" spans="2:11" ht="18.75" customHeight="1">
      <c r="B120" s="209"/>
      <c r="C120" s="209"/>
      <c r="D120" s="209"/>
      <c r="E120" s="209"/>
      <c r="F120" s="209"/>
      <c r="G120" s="209"/>
      <c r="H120" s="209"/>
      <c r="I120" s="209"/>
      <c r="J120" s="209"/>
      <c r="K120" s="209"/>
    </row>
    <row r="121" spans="2:11" ht="7.5" customHeight="1">
      <c r="B121" s="235"/>
      <c r="C121" s="236"/>
      <c r="D121" s="236"/>
      <c r="E121" s="236"/>
      <c r="F121" s="236"/>
      <c r="G121" s="236"/>
      <c r="H121" s="236"/>
      <c r="I121" s="236"/>
      <c r="J121" s="236"/>
      <c r="K121" s="237"/>
    </row>
    <row r="122" spans="2:11" ht="45" customHeight="1">
      <c r="B122" s="238"/>
      <c r="C122" s="311" t="s">
        <v>858</v>
      </c>
      <c r="D122" s="311"/>
      <c r="E122" s="311"/>
      <c r="F122" s="311"/>
      <c r="G122" s="311"/>
      <c r="H122" s="311"/>
      <c r="I122" s="311"/>
      <c r="J122" s="311"/>
      <c r="K122" s="239"/>
    </row>
    <row r="123" spans="2:11" ht="17.25" customHeight="1">
      <c r="B123" s="240"/>
      <c r="C123" s="215" t="s">
        <v>804</v>
      </c>
      <c r="D123" s="215"/>
      <c r="E123" s="215"/>
      <c r="F123" s="215" t="s">
        <v>805</v>
      </c>
      <c r="G123" s="216"/>
      <c r="H123" s="215" t="s">
        <v>56</v>
      </c>
      <c r="I123" s="215" t="s">
        <v>59</v>
      </c>
      <c r="J123" s="215" t="s">
        <v>806</v>
      </c>
      <c r="K123" s="241"/>
    </row>
    <row r="124" spans="2:11" ht="17.25" customHeight="1">
      <c r="B124" s="240"/>
      <c r="C124" s="217" t="s">
        <v>807</v>
      </c>
      <c r="D124" s="217"/>
      <c r="E124" s="217"/>
      <c r="F124" s="218" t="s">
        <v>808</v>
      </c>
      <c r="G124" s="219"/>
      <c r="H124" s="217"/>
      <c r="I124" s="217"/>
      <c r="J124" s="217" t="s">
        <v>809</v>
      </c>
      <c r="K124" s="241"/>
    </row>
    <row r="125" spans="2:11" ht="5.25" customHeight="1">
      <c r="B125" s="242"/>
      <c r="C125" s="220"/>
      <c r="D125" s="220"/>
      <c r="E125" s="220"/>
      <c r="F125" s="220"/>
      <c r="G125" s="202"/>
      <c r="H125" s="220"/>
      <c r="I125" s="220"/>
      <c r="J125" s="220"/>
      <c r="K125" s="243"/>
    </row>
    <row r="126" spans="2:11" ht="15" customHeight="1">
      <c r="B126" s="242"/>
      <c r="C126" s="202" t="s">
        <v>813</v>
      </c>
      <c r="D126" s="220"/>
      <c r="E126" s="220"/>
      <c r="F126" s="222" t="s">
        <v>810</v>
      </c>
      <c r="G126" s="202"/>
      <c r="H126" s="202" t="s">
        <v>850</v>
      </c>
      <c r="I126" s="202" t="s">
        <v>812</v>
      </c>
      <c r="J126" s="202">
        <v>120</v>
      </c>
      <c r="K126" s="244"/>
    </row>
    <row r="127" spans="2:11" ht="15" customHeight="1">
      <c r="B127" s="242"/>
      <c r="C127" s="202" t="s">
        <v>859</v>
      </c>
      <c r="D127" s="202"/>
      <c r="E127" s="202"/>
      <c r="F127" s="222" t="s">
        <v>810</v>
      </c>
      <c r="G127" s="202"/>
      <c r="H127" s="202" t="s">
        <v>860</v>
      </c>
      <c r="I127" s="202" t="s">
        <v>812</v>
      </c>
      <c r="J127" s="202" t="s">
        <v>861</v>
      </c>
      <c r="K127" s="244"/>
    </row>
    <row r="128" spans="2:11" ht="15" customHeight="1">
      <c r="B128" s="242"/>
      <c r="C128" s="202" t="s">
        <v>758</v>
      </c>
      <c r="D128" s="202"/>
      <c r="E128" s="202"/>
      <c r="F128" s="222" t="s">
        <v>810</v>
      </c>
      <c r="G128" s="202"/>
      <c r="H128" s="202" t="s">
        <v>862</v>
      </c>
      <c r="I128" s="202" t="s">
        <v>812</v>
      </c>
      <c r="J128" s="202" t="s">
        <v>861</v>
      </c>
      <c r="K128" s="244"/>
    </row>
    <row r="129" spans="2:11" ht="15" customHeight="1">
      <c r="B129" s="242"/>
      <c r="C129" s="202" t="s">
        <v>821</v>
      </c>
      <c r="D129" s="202"/>
      <c r="E129" s="202"/>
      <c r="F129" s="222" t="s">
        <v>816</v>
      </c>
      <c r="G129" s="202"/>
      <c r="H129" s="202" t="s">
        <v>822</v>
      </c>
      <c r="I129" s="202" t="s">
        <v>812</v>
      </c>
      <c r="J129" s="202">
        <v>15</v>
      </c>
      <c r="K129" s="244"/>
    </row>
    <row r="130" spans="2:11" ht="15" customHeight="1">
      <c r="B130" s="242"/>
      <c r="C130" s="224" t="s">
        <v>823</v>
      </c>
      <c r="D130" s="224"/>
      <c r="E130" s="224"/>
      <c r="F130" s="225" t="s">
        <v>816</v>
      </c>
      <c r="G130" s="224"/>
      <c r="H130" s="224" t="s">
        <v>824</v>
      </c>
      <c r="I130" s="224" t="s">
        <v>812</v>
      </c>
      <c r="J130" s="224">
        <v>15</v>
      </c>
      <c r="K130" s="244"/>
    </row>
    <row r="131" spans="2:11" ht="15" customHeight="1">
      <c r="B131" s="242"/>
      <c r="C131" s="224" t="s">
        <v>825</v>
      </c>
      <c r="D131" s="224"/>
      <c r="E131" s="224"/>
      <c r="F131" s="225" t="s">
        <v>816</v>
      </c>
      <c r="G131" s="224"/>
      <c r="H131" s="224" t="s">
        <v>826</v>
      </c>
      <c r="I131" s="224" t="s">
        <v>812</v>
      </c>
      <c r="J131" s="224">
        <v>20</v>
      </c>
      <c r="K131" s="244"/>
    </row>
    <row r="132" spans="2:11" ht="15" customHeight="1">
      <c r="B132" s="242"/>
      <c r="C132" s="224" t="s">
        <v>827</v>
      </c>
      <c r="D132" s="224"/>
      <c r="E132" s="224"/>
      <c r="F132" s="225" t="s">
        <v>816</v>
      </c>
      <c r="G132" s="224"/>
      <c r="H132" s="224" t="s">
        <v>828</v>
      </c>
      <c r="I132" s="224" t="s">
        <v>812</v>
      </c>
      <c r="J132" s="224">
        <v>20</v>
      </c>
      <c r="K132" s="244"/>
    </row>
    <row r="133" spans="2:11" ht="15" customHeight="1">
      <c r="B133" s="242"/>
      <c r="C133" s="202" t="s">
        <v>815</v>
      </c>
      <c r="D133" s="202"/>
      <c r="E133" s="202"/>
      <c r="F133" s="222" t="s">
        <v>816</v>
      </c>
      <c r="G133" s="202"/>
      <c r="H133" s="202" t="s">
        <v>850</v>
      </c>
      <c r="I133" s="202" t="s">
        <v>812</v>
      </c>
      <c r="J133" s="202">
        <v>50</v>
      </c>
      <c r="K133" s="244"/>
    </row>
    <row r="134" spans="2:11" ht="15" customHeight="1">
      <c r="B134" s="242"/>
      <c r="C134" s="202" t="s">
        <v>829</v>
      </c>
      <c r="D134" s="202"/>
      <c r="E134" s="202"/>
      <c r="F134" s="222" t="s">
        <v>816</v>
      </c>
      <c r="G134" s="202"/>
      <c r="H134" s="202" t="s">
        <v>850</v>
      </c>
      <c r="I134" s="202" t="s">
        <v>812</v>
      </c>
      <c r="J134" s="202">
        <v>50</v>
      </c>
      <c r="K134" s="244"/>
    </row>
    <row r="135" spans="2:11" ht="15" customHeight="1">
      <c r="B135" s="242"/>
      <c r="C135" s="202" t="s">
        <v>835</v>
      </c>
      <c r="D135" s="202"/>
      <c r="E135" s="202"/>
      <c r="F135" s="222" t="s">
        <v>816</v>
      </c>
      <c r="G135" s="202"/>
      <c r="H135" s="202" t="s">
        <v>850</v>
      </c>
      <c r="I135" s="202" t="s">
        <v>812</v>
      </c>
      <c r="J135" s="202">
        <v>50</v>
      </c>
      <c r="K135" s="244"/>
    </row>
    <row r="136" spans="2:11" ht="15" customHeight="1">
      <c r="B136" s="242"/>
      <c r="C136" s="202" t="s">
        <v>837</v>
      </c>
      <c r="D136" s="202"/>
      <c r="E136" s="202"/>
      <c r="F136" s="222" t="s">
        <v>816</v>
      </c>
      <c r="G136" s="202"/>
      <c r="H136" s="202" t="s">
        <v>850</v>
      </c>
      <c r="I136" s="202" t="s">
        <v>812</v>
      </c>
      <c r="J136" s="202">
        <v>50</v>
      </c>
      <c r="K136" s="244"/>
    </row>
    <row r="137" spans="2:11" ht="15" customHeight="1">
      <c r="B137" s="242"/>
      <c r="C137" s="202" t="s">
        <v>838</v>
      </c>
      <c r="D137" s="202"/>
      <c r="E137" s="202"/>
      <c r="F137" s="222" t="s">
        <v>816</v>
      </c>
      <c r="G137" s="202"/>
      <c r="H137" s="202" t="s">
        <v>863</v>
      </c>
      <c r="I137" s="202" t="s">
        <v>812</v>
      </c>
      <c r="J137" s="202">
        <v>255</v>
      </c>
      <c r="K137" s="244"/>
    </row>
    <row r="138" spans="2:11" ht="15" customHeight="1">
      <c r="B138" s="242"/>
      <c r="C138" s="202" t="s">
        <v>840</v>
      </c>
      <c r="D138" s="202"/>
      <c r="E138" s="202"/>
      <c r="F138" s="222" t="s">
        <v>810</v>
      </c>
      <c r="G138" s="202"/>
      <c r="H138" s="202" t="s">
        <v>864</v>
      </c>
      <c r="I138" s="202" t="s">
        <v>842</v>
      </c>
      <c r="J138" s="202"/>
      <c r="K138" s="244"/>
    </row>
    <row r="139" spans="2:11" ht="15" customHeight="1">
      <c r="B139" s="242"/>
      <c r="C139" s="202" t="s">
        <v>843</v>
      </c>
      <c r="D139" s="202"/>
      <c r="E139" s="202"/>
      <c r="F139" s="222" t="s">
        <v>810</v>
      </c>
      <c r="G139" s="202"/>
      <c r="H139" s="202" t="s">
        <v>865</v>
      </c>
      <c r="I139" s="202" t="s">
        <v>845</v>
      </c>
      <c r="J139" s="202"/>
      <c r="K139" s="244"/>
    </row>
    <row r="140" spans="2:11" ht="15" customHeight="1">
      <c r="B140" s="242"/>
      <c r="C140" s="202" t="s">
        <v>846</v>
      </c>
      <c r="D140" s="202"/>
      <c r="E140" s="202"/>
      <c r="F140" s="222" t="s">
        <v>810</v>
      </c>
      <c r="G140" s="202"/>
      <c r="H140" s="202" t="s">
        <v>846</v>
      </c>
      <c r="I140" s="202" t="s">
        <v>845</v>
      </c>
      <c r="J140" s="202"/>
      <c r="K140" s="244"/>
    </row>
    <row r="141" spans="2:11" ht="15" customHeight="1">
      <c r="B141" s="242"/>
      <c r="C141" s="202" t="s">
        <v>40</v>
      </c>
      <c r="D141" s="202"/>
      <c r="E141" s="202"/>
      <c r="F141" s="222" t="s">
        <v>810</v>
      </c>
      <c r="G141" s="202"/>
      <c r="H141" s="202" t="s">
        <v>866</v>
      </c>
      <c r="I141" s="202" t="s">
        <v>845</v>
      </c>
      <c r="J141" s="202"/>
      <c r="K141" s="244"/>
    </row>
    <row r="142" spans="2:11" ht="15" customHeight="1">
      <c r="B142" s="242"/>
      <c r="C142" s="202" t="s">
        <v>867</v>
      </c>
      <c r="D142" s="202"/>
      <c r="E142" s="202"/>
      <c r="F142" s="222" t="s">
        <v>810</v>
      </c>
      <c r="G142" s="202"/>
      <c r="H142" s="202" t="s">
        <v>868</v>
      </c>
      <c r="I142" s="202" t="s">
        <v>845</v>
      </c>
      <c r="J142" s="202"/>
      <c r="K142" s="244"/>
    </row>
    <row r="143" spans="2:11" ht="15" customHeight="1">
      <c r="B143" s="245"/>
      <c r="C143" s="246"/>
      <c r="D143" s="246"/>
      <c r="E143" s="246"/>
      <c r="F143" s="246"/>
      <c r="G143" s="246"/>
      <c r="H143" s="246"/>
      <c r="I143" s="246"/>
      <c r="J143" s="246"/>
      <c r="K143" s="247"/>
    </row>
    <row r="144" spans="2:11" ht="18.75" customHeight="1">
      <c r="B144" s="199"/>
      <c r="C144" s="199"/>
      <c r="D144" s="199"/>
      <c r="E144" s="199"/>
      <c r="F144" s="234"/>
      <c r="G144" s="199"/>
      <c r="H144" s="199"/>
      <c r="I144" s="199"/>
      <c r="J144" s="199"/>
      <c r="K144" s="199"/>
    </row>
    <row r="145" spans="2:11" ht="18.75" customHeight="1">
      <c r="B145" s="209"/>
      <c r="C145" s="209"/>
      <c r="D145" s="209"/>
      <c r="E145" s="209"/>
      <c r="F145" s="209"/>
      <c r="G145" s="209"/>
      <c r="H145" s="209"/>
      <c r="I145" s="209"/>
      <c r="J145" s="209"/>
      <c r="K145" s="209"/>
    </row>
    <row r="146" spans="2:11" ht="7.5" customHeight="1">
      <c r="B146" s="210"/>
      <c r="C146" s="211"/>
      <c r="D146" s="211"/>
      <c r="E146" s="211"/>
      <c r="F146" s="211"/>
      <c r="G146" s="211"/>
      <c r="H146" s="211"/>
      <c r="I146" s="211"/>
      <c r="J146" s="211"/>
      <c r="K146" s="212"/>
    </row>
    <row r="147" spans="2:11" ht="45" customHeight="1">
      <c r="B147" s="213"/>
      <c r="C147" s="313" t="s">
        <v>869</v>
      </c>
      <c r="D147" s="313"/>
      <c r="E147" s="313"/>
      <c r="F147" s="313"/>
      <c r="G147" s="313"/>
      <c r="H147" s="313"/>
      <c r="I147" s="313"/>
      <c r="J147" s="313"/>
      <c r="K147" s="214"/>
    </row>
    <row r="148" spans="2:11" ht="17.25" customHeight="1">
      <c r="B148" s="213"/>
      <c r="C148" s="215" t="s">
        <v>804</v>
      </c>
      <c r="D148" s="215"/>
      <c r="E148" s="215"/>
      <c r="F148" s="215" t="s">
        <v>805</v>
      </c>
      <c r="G148" s="216"/>
      <c r="H148" s="215" t="s">
        <v>56</v>
      </c>
      <c r="I148" s="215" t="s">
        <v>59</v>
      </c>
      <c r="J148" s="215" t="s">
        <v>806</v>
      </c>
      <c r="K148" s="214"/>
    </row>
    <row r="149" spans="2:11" ht="17.25" customHeight="1">
      <c r="B149" s="213"/>
      <c r="C149" s="217" t="s">
        <v>807</v>
      </c>
      <c r="D149" s="217"/>
      <c r="E149" s="217"/>
      <c r="F149" s="218" t="s">
        <v>808</v>
      </c>
      <c r="G149" s="219"/>
      <c r="H149" s="217"/>
      <c r="I149" s="217"/>
      <c r="J149" s="217" t="s">
        <v>809</v>
      </c>
      <c r="K149" s="214"/>
    </row>
    <row r="150" spans="2:11" ht="5.25" customHeight="1">
      <c r="B150" s="223"/>
      <c r="C150" s="220"/>
      <c r="D150" s="220"/>
      <c r="E150" s="220"/>
      <c r="F150" s="220"/>
      <c r="G150" s="221"/>
      <c r="H150" s="220"/>
      <c r="I150" s="220"/>
      <c r="J150" s="220"/>
      <c r="K150" s="244"/>
    </row>
    <row r="151" spans="2:11" ht="15" customHeight="1">
      <c r="B151" s="223"/>
      <c r="C151" s="248" t="s">
        <v>813</v>
      </c>
      <c r="D151" s="202"/>
      <c r="E151" s="202"/>
      <c r="F151" s="249" t="s">
        <v>810</v>
      </c>
      <c r="G151" s="202"/>
      <c r="H151" s="248" t="s">
        <v>850</v>
      </c>
      <c r="I151" s="248" t="s">
        <v>812</v>
      </c>
      <c r="J151" s="248">
        <v>120</v>
      </c>
      <c r="K151" s="244"/>
    </row>
    <row r="152" spans="2:11" ht="15" customHeight="1">
      <c r="B152" s="223"/>
      <c r="C152" s="248" t="s">
        <v>859</v>
      </c>
      <c r="D152" s="202"/>
      <c r="E152" s="202"/>
      <c r="F152" s="249" t="s">
        <v>810</v>
      </c>
      <c r="G152" s="202"/>
      <c r="H152" s="248" t="s">
        <v>870</v>
      </c>
      <c r="I152" s="248" t="s">
        <v>812</v>
      </c>
      <c r="J152" s="248" t="s">
        <v>861</v>
      </c>
      <c r="K152" s="244"/>
    </row>
    <row r="153" spans="2:11" ht="15" customHeight="1">
      <c r="B153" s="223"/>
      <c r="C153" s="248" t="s">
        <v>758</v>
      </c>
      <c r="D153" s="202"/>
      <c r="E153" s="202"/>
      <c r="F153" s="249" t="s">
        <v>810</v>
      </c>
      <c r="G153" s="202"/>
      <c r="H153" s="248" t="s">
        <v>871</v>
      </c>
      <c r="I153" s="248" t="s">
        <v>812</v>
      </c>
      <c r="J153" s="248" t="s">
        <v>861</v>
      </c>
      <c r="K153" s="244"/>
    </row>
    <row r="154" spans="2:11" ht="15" customHeight="1">
      <c r="B154" s="223"/>
      <c r="C154" s="248" t="s">
        <v>815</v>
      </c>
      <c r="D154" s="202"/>
      <c r="E154" s="202"/>
      <c r="F154" s="249" t="s">
        <v>816</v>
      </c>
      <c r="G154" s="202"/>
      <c r="H154" s="248" t="s">
        <v>850</v>
      </c>
      <c r="I154" s="248" t="s">
        <v>812</v>
      </c>
      <c r="J154" s="248">
        <v>50</v>
      </c>
      <c r="K154" s="244"/>
    </row>
    <row r="155" spans="2:11" ht="15" customHeight="1">
      <c r="B155" s="223"/>
      <c r="C155" s="248" t="s">
        <v>818</v>
      </c>
      <c r="D155" s="202"/>
      <c r="E155" s="202"/>
      <c r="F155" s="249" t="s">
        <v>810</v>
      </c>
      <c r="G155" s="202"/>
      <c r="H155" s="248" t="s">
        <v>850</v>
      </c>
      <c r="I155" s="248" t="s">
        <v>820</v>
      </c>
      <c r="J155" s="248"/>
      <c r="K155" s="244"/>
    </row>
    <row r="156" spans="2:11" ht="15" customHeight="1">
      <c r="B156" s="223"/>
      <c r="C156" s="248" t="s">
        <v>829</v>
      </c>
      <c r="D156" s="202"/>
      <c r="E156" s="202"/>
      <c r="F156" s="249" t="s">
        <v>816</v>
      </c>
      <c r="G156" s="202"/>
      <c r="H156" s="248" t="s">
        <v>850</v>
      </c>
      <c r="I156" s="248" t="s">
        <v>812</v>
      </c>
      <c r="J156" s="248">
        <v>50</v>
      </c>
      <c r="K156" s="244"/>
    </row>
    <row r="157" spans="2:11" ht="15" customHeight="1">
      <c r="B157" s="223"/>
      <c r="C157" s="248" t="s">
        <v>837</v>
      </c>
      <c r="D157" s="202"/>
      <c r="E157" s="202"/>
      <c r="F157" s="249" t="s">
        <v>816</v>
      </c>
      <c r="G157" s="202"/>
      <c r="H157" s="248" t="s">
        <v>850</v>
      </c>
      <c r="I157" s="248" t="s">
        <v>812</v>
      </c>
      <c r="J157" s="248">
        <v>50</v>
      </c>
      <c r="K157" s="244"/>
    </row>
    <row r="158" spans="2:11" ht="15" customHeight="1">
      <c r="B158" s="223"/>
      <c r="C158" s="248" t="s">
        <v>835</v>
      </c>
      <c r="D158" s="202"/>
      <c r="E158" s="202"/>
      <c r="F158" s="249" t="s">
        <v>816</v>
      </c>
      <c r="G158" s="202"/>
      <c r="H158" s="248" t="s">
        <v>850</v>
      </c>
      <c r="I158" s="248" t="s">
        <v>812</v>
      </c>
      <c r="J158" s="248">
        <v>50</v>
      </c>
      <c r="K158" s="244"/>
    </row>
    <row r="159" spans="2:11" ht="15" customHeight="1">
      <c r="B159" s="223"/>
      <c r="C159" s="248" t="s">
        <v>95</v>
      </c>
      <c r="D159" s="202"/>
      <c r="E159" s="202"/>
      <c r="F159" s="249" t="s">
        <v>810</v>
      </c>
      <c r="G159" s="202"/>
      <c r="H159" s="248" t="s">
        <v>872</v>
      </c>
      <c r="I159" s="248" t="s">
        <v>812</v>
      </c>
      <c r="J159" s="248" t="s">
        <v>873</v>
      </c>
      <c r="K159" s="244"/>
    </row>
    <row r="160" spans="2:11" ht="15" customHeight="1">
      <c r="B160" s="223"/>
      <c r="C160" s="248" t="s">
        <v>874</v>
      </c>
      <c r="D160" s="202"/>
      <c r="E160" s="202"/>
      <c r="F160" s="249" t="s">
        <v>810</v>
      </c>
      <c r="G160" s="202"/>
      <c r="H160" s="248" t="s">
        <v>875</v>
      </c>
      <c r="I160" s="248" t="s">
        <v>845</v>
      </c>
      <c r="J160" s="248"/>
      <c r="K160" s="244"/>
    </row>
    <row r="161" spans="2:11" ht="15" customHeight="1">
      <c r="B161" s="250"/>
      <c r="C161" s="232"/>
      <c r="D161" s="232"/>
      <c r="E161" s="232"/>
      <c r="F161" s="232"/>
      <c r="G161" s="232"/>
      <c r="H161" s="232"/>
      <c r="I161" s="232"/>
      <c r="J161" s="232"/>
      <c r="K161" s="251"/>
    </row>
    <row r="162" spans="2:11" ht="18.75" customHeight="1">
      <c r="B162" s="199"/>
      <c r="C162" s="202"/>
      <c r="D162" s="202"/>
      <c r="E162" s="202"/>
      <c r="F162" s="222"/>
      <c r="G162" s="202"/>
      <c r="H162" s="202"/>
      <c r="I162" s="202"/>
      <c r="J162" s="202"/>
      <c r="K162" s="199"/>
    </row>
    <row r="163" spans="2:11" ht="18.75" customHeight="1">
      <c r="B163" s="209"/>
      <c r="C163" s="209"/>
      <c r="D163" s="209"/>
      <c r="E163" s="209"/>
      <c r="F163" s="209"/>
      <c r="G163" s="209"/>
      <c r="H163" s="209"/>
      <c r="I163" s="209"/>
      <c r="J163" s="209"/>
      <c r="K163" s="209"/>
    </row>
    <row r="164" spans="2:11" ht="7.5" customHeight="1">
      <c r="B164" s="191"/>
      <c r="C164" s="192"/>
      <c r="D164" s="192"/>
      <c r="E164" s="192"/>
      <c r="F164" s="192"/>
      <c r="G164" s="192"/>
      <c r="H164" s="192"/>
      <c r="I164" s="192"/>
      <c r="J164" s="192"/>
      <c r="K164" s="193"/>
    </row>
    <row r="165" spans="2:11" ht="45" customHeight="1">
      <c r="B165" s="194"/>
      <c r="C165" s="311" t="s">
        <v>876</v>
      </c>
      <c r="D165" s="311"/>
      <c r="E165" s="311"/>
      <c r="F165" s="311"/>
      <c r="G165" s="311"/>
      <c r="H165" s="311"/>
      <c r="I165" s="311"/>
      <c r="J165" s="311"/>
      <c r="K165" s="195"/>
    </row>
    <row r="166" spans="2:11" ht="17.25" customHeight="1">
      <c r="B166" s="194"/>
      <c r="C166" s="215" t="s">
        <v>804</v>
      </c>
      <c r="D166" s="215"/>
      <c r="E166" s="215"/>
      <c r="F166" s="215" t="s">
        <v>805</v>
      </c>
      <c r="G166" s="252"/>
      <c r="H166" s="253" t="s">
        <v>56</v>
      </c>
      <c r="I166" s="253" t="s">
        <v>59</v>
      </c>
      <c r="J166" s="215" t="s">
        <v>806</v>
      </c>
      <c r="K166" s="195"/>
    </row>
    <row r="167" spans="2:11" ht="17.25" customHeight="1">
      <c r="B167" s="196"/>
      <c r="C167" s="217" t="s">
        <v>807</v>
      </c>
      <c r="D167" s="217"/>
      <c r="E167" s="217"/>
      <c r="F167" s="218" t="s">
        <v>808</v>
      </c>
      <c r="G167" s="254"/>
      <c r="H167" s="255"/>
      <c r="I167" s="255"/>
      <c r="J167" s="217" t="s">
        <v>809</v>
      </c>
      <c r="K167" s="197"/>
    </row>
    <row r="168" spans="2:11" ht="5.25" customHeight="1">
      <c r="B168" s="223"/>
      <c r="C168" s="220"/>
      <c r="D168" s="220"/>
      <c r="E168" s="220"/>
      <c r="F168" s="220"/>
      <c r="G168" s="221"/>
      <c r="H168" s="220"/>
      <c r="I168" s="220"/>
      <c r="J168" s="220"/>
      <c r="K168" s="244"/>
    </row>
    <row r="169" spans="2:11" ht="15" customHeight="1">
      <c r="B169" s="223"/>
      <c r="C169" s="202" t="s">
        <v>813</v>
      </c>
      <c r="D169" s="202"/>
      <c r="E169" s="202"/>
      <c r="F169" s="222" t="s">
        <v>810</v>
      </c>
      <c r="G169" s="202"/>
      <c r="H169" s="202" t="s">
        <v>850</v>
      </c>
      <c r="I169" s="202" t="s">
        <v>812</v>
      </c>
      <c r="J169" s="202">
        <v>120</v>
      </c>
      <c r="K169" s="244"/>
    </row>
    <row r="170" spans="2:11" ht="15" customHeight="1">
      <c r="B170" s="223"/>
      <c r="C170" s="202" t="s">
        <v>859</v>
      </c>
      <c r="D170" s="202"/>
      <c r="E170" s="202"/>
      <c r="F170" s="222" t="s">
        <v>810</v>
      </c>
      <c r="G170" s="202"/>
      <c r="H170" s="202" t="s">
        <v>860</v>
      </c>
      <c r="I170" s="202" t="s">
        <v>812</v>
      </c>
      <c r="J170" s="202" t="s">
        <v>861</v>
      </c>
      <c r="K170" s="244"/>
    </row>
    <row r="171" spans="2:11" ht="15" customHeight="1">
      <c r="B171" s="223"/>
      <c r="C171" s="202" t="s">
        <v>758</v>
      </c>
      <c r="D171" s="202"/>
      <c r="E171" s="202"/>
      <c r="F171" s="222" t="s">
        <v>810</v>
      </c>
      <c r="G171" s="202"/>
      <c r="H171" s="202" t="s">
        <v>877</v>
      </c>
      <c r="I171" s="202" t="s">
        <v>812</v>
      </c>
      <c r="J171" s="202" t="s">
        <v>861</v>
      </c>
      <c r="K171" s="244"/>
    </row>
    <row r="172" spans="2:11" ht="15" customHeight="1">
      <c r="B172" s="223"/>
      <c r="C172" s="202" t="s">
        <v>815</v>
      </c>
      <c r="D172" s="202"/>
      <c r="E172" s="202"/>
      <c r="F172" s="222" t="s">
        <v>816</v>
      </c>
      <c r="G172" s="202"/>
      <c r="H172" s="202" t="s">
        <v>877</v>
      </c>
      <c r="I172" s="202" t="s">
        <v>812</v>
      </c>
      <c r="J172" s="202">
        <v>50</v>
      </c>
      <c r="K172" s="244"/>
    </row>
    <row r="173" spans="2:11" ht="15" customHeight="1">
      <c r="B173" s="223"/>
      <c r="C173" s="202" t="s">
        <v>818</v>
      </c>
      <c r="D173" s="202"/>
      <c r="E173" s="202"/>
      <c r="F173" s="222" t="s">
        <v>810</v>
      </c>
      <c r="G173" s="202"/>
      <c r="H173" s="202" t="s">
        <v>877</v>
      </c>
      <c r="I173" s="202" t="s">
        <v>820</v>
      </c>
      <c r="J173" s="202"/>
      <c r="K173" s="244"/>
    </row>
    <row r="174" spans="2:11" ht="15" customHeight="1">
      <c r="B174" s="223"/>
      <c r="C174" s="202" t="s">
        <v>829</v>
      </c>
      <c r="D174" s="202"/>
      <c r="E174" s="202"/>
      <c r="F174" s="222" t="s">
        <v>816</v>
      </c>
      <c r="G174" s="202"/>
      <c r="H174" s="202" t="s">
        <v>877</v>
      </c>
      <c r="I174" s="202" t="s">
        <v>812</v>
      </c>
      <c r="J174" s="202">
        <v>50</v>
      </c>
      <c r="K174" s="244"/>
    </row>
    <row r="175" spans="2:11" ht="15" customHeight="1">
      <c r="B175" s="223"/>
      <c r="C175" s="202" t="s">
        <v>837</v>
      </c>
      <c r="D175" s="202"/>
      <c r="E175" s="202"/>
      <c r="F175" s="222" t="s">
        <v>816</v>
      </c>
      <c r="G175" s="202"/>
      <c r="H175" s="202" t="s">
        <v>877</v>
      </c>
      <c r="I175" s="202" t="s">
        <v>812</v>
      </c>
      <c r="J175" s="202">
        <v>50</v>
      </c>
      <c r="K175" s="244"/>
    </row>
    <row r="176" spans="2:11" ht="15" customHeight="1">
      <c r="B176" s="223"/>
      <c r="C176" s="202" t="s">
        <v>835</v>
      </c>
      <c r="D176" s="202"/>
      <c r="E176" s="202"/>
      <c r="F176" s="222" t="s">
        <v>816</v>
      </c>
      <c r="G176" s="202"/>
      <c r="H176" s="202" t="s">
        <v>877</v>
      </c>
      <c r="I176" s="202" t="s">
        <v>812</v>
      </c>
      <c r="J176" s="202">
        <v>50</v>
      </c>
      <c r="K176" s="244"/>
    </row>
    <row r="177" spans="2:11" ht="15" customHeight="1">
      <c r="B177" s="223"/>
      <c r="C177" s="202" t="s">
        <v>109</v>
      </c>
      <c r="D177" s="202"/>
      <c r="E177" s="202"/>
      <c r="F177" s="222" t="s">
        <v>810</v>
      </c>
      <c r="G177" s="202"/>
      <c r="H177" s="202" t="s">
        <v>878</v>
      </c>
      <c r="I177" s="202" t="s">
        <v>879</v>
      </c>
      <c r="J177" s="202"/>
      <c r="K177" s="244"/>
    </row>
    <row r="178" spans="2:11" ht="15" customHeight="1">
      <c r="B178" s="223"/>
      <c r="C178" s="202" t="s">
        <v>59</v>
      </c>
      <c r="D178" s="202"/>
      <c r="E178" s="202"/>
      <c r="F178" s="222" t="s">
        <v>810</v>
      </c>
      <c r="G178" s="202"/>
      <c r="H178" s="202" t="s">
        <v>880</v>
      </c>
      <c r="I178" s="202" t="s">
        <v>881</v>
      </c>
      <c r="J178" s="202">
        <v>1</v>
      </c>
      <c r="K178" s="244"/>
    </row>
    <row r="179" spans="2:11" ht="15" customHeight="1">
      <c r="B179" s="223"/>
      <c r="C179" s="202" t="s">
        <v>55</v>
      </c>
      <c r="D179" s="202"/>
      <c r="E179" s="202"/>
      <c r="F179" s="222" t="s">
        <v>810</v>
      </c>
      <c r="G179" s="202"/>
      <c r="H179" s="202" t="s">
        <v>882</v>
      </c>
      <c r="I179" s="202" t="s">
        <v>812</v>
      </c>
      <c r="J179" s="202">
        <v>20</v>
      </c>
      <c r="K179" s="244"/>
    </row>
    <row r="180" spans="2:11" ht="15" customHeight="1">
      <c r="B180" s="223"/>
      <c r="C180" s="202" t="s">
        <v>56</v>
      </c>
      <c r="D180" s="202"/>
      <c r="E180" s="202"/>
      <c r="F180" s="222" t="s">
        <v>810</v>
      </c>
      <c r="G180" s="202"/>
      <c r="H180" s="202" t="s">
        <v>883</v>
      </c>
      <c r="I180" s="202" t="s">
        <v>812</v>
      </c>
      <c r="J180" s="202">
        <v>255</v>
      </c>
      <c r="K180" s="244"/>
    </row>
    <row r="181" spans="2:11" ht="15" customHeight="1">
      <c r="B181" s="223"/>
      <c r="C181" s="202" t="s">
        <v>110</v>
      </c>
      <c r="D181" s="202"/>
      <c r="E181" s="202"/>
      <c r="F181" s="222" t="s">
        <v>810</v>
      </c>
      <c r="G181" s="202"/>
      <c r="H181" s="202" t="s">
        <v>774</v>
      </c>
      <c r="I181" s="202" t="s">
        <v>812</v>
      </c>
      <c r="J181" s="202">
        <v>10</v>
      </c>
      <c r="K181" s="244"/>
    </row>
    <row r="182" spans="2:11" ht="15" customHeight="1">
      <c r="B182" s="223"/>
      <c r="C182" s="202" t="s">
        <v>111</v>
      </c>
      <c r="D182" s="202"/>
      <c r="E182" s="202"/>
      <c r="F182" s="222" t="s">
        <v>810</v>
      </c>
      <c r="G182" s="202"/>
      <c r="H182" s="202" t="s">
        <v>884</v>
      </c>
      <c r="I182" s="202" t="s">
        <v>845</v>
      </c>
      <c r="J182" s="202"/>
      <c r="K182" s="244"/>
    </row>
    <row r="183" spans="2:11" ht="15" customHeight="1">
      <c r="B183" s="223"/>
      <c r="C183" s="202" t="s">
        <v>885</v>
      </c>
      <c r="D183" s="202"/>
      <c r="E183" s="202"/>
      <c r="F183" s="222" t="s">
        <v>810</v>
      </c>
      <c r="G183" s="202"/>
      <c r="H183" s="202" t="s">
        <v>886</v>
      </c>
      <c r="I183" s="202" t="s">
        <v>845</v>
      </c>
      <c r="J183" s="202"/>
      <c r="K183" s="244"/>
    </row>
    <row r="184" spans="2:11" ht="15" customHeight="1">
      <c r="B184" s="223"/>
      <c r="C184" s="202" t="s">
        <v>874</v>
      </c>
      <c r="D184" s="202"/>
      <c r="E184" s="202"/>
      <c r="F184" s="222" t="s">
        <v>810</v>
      </c>
      <c r="G184" s="202"/>
      <c r="H184" s="202" t="s">
        <v>887</v>
      </c>
      <c r="I184" s="202" t="s">
        <v>845</v>
      </c>
      <c r="J184" s="202"/>
      <c r="K184" s="244"/>
    </row>
    <row r="185" spans="2:11" ht="15" customHeight="1">
      <c r="B185" s="223"/>
      <c r="C185" s="202" t="s">
        <v>113</v>
      </c>
      <c r="D185" s="202"/>
      <c r="E185" s="202"/>
      <c r="F185" s="222" t="s">
        <v>816</v>
      </c>
      <c r="G185" s="202"/>
      <c r="H185" s="202" t="s">
        <v>888</v>
      </c>
      <c r="I185" s="202" t="s">
        <v>812</v>
      </c>
      <c r="J185" s="202">
        <v>50</v>
      </c>
      <c r="K185" s="244"/>
    </row>
    <row r="186" spans="2:11" ht="15" customHeight="1">
      <c r="B186" s="223"/>
      <c r="C186" s="202" t="s">
        <v>889</v>
      </c>
      <c r="D186" s="202"/>
      <c r="E186" s="202"/>
      <c r="F186" s="222" t="s">
        <v>816</v>
      </c>
      <c r="G186" s="202"/>
      <c r="H186" s="202" t="s">
        <v>890</v>
      </c>
      <c r="I186" s="202" t="s">
        <v>891</v>
      </c>
      <c r="J186" s="202"/>
      <c r="K186" s="244"/>
    </row>
    <row r="187" spans="2:11" ht="15" customHeight="1">
      <c r="B187" s="223"/>
      <c r="C187" s="202" t="s">
        <v>892</v>
      </c>
      <c r="D187" s="202"/>
      <c r="E187" s="202"/>
      <c r="F187" s="222" t="s">
        <v>816</v>
      </c>
      <c r="G187" s="202"/>
      <c r="H187" s="202" t="s">
        <v>893</v>
      </c>
      <c r="I187" s="202" t="s">
        <v>891</v>
      </c>
      <c r="J187" s="202"/>
      <c r="K187" s="244"/>
    </row>
    <row r="188" spans="2:11" ht="15" customHeight="1">
      <c r="B188" s="223"/>
      <c r="C188" s="202" t="s">
        <v>894</v>
      </c>
      <c r="D188" s="202"/>
      <c r="E188" s="202"/>
      <c r="F188" s="222" t="s">
        <v>816</v>
      </c>
      <c r="G188" s="202"/>
      <c r="H188" s="202" t="s">
        <v>895</v>
      </c>
      <c r="I188" s="202" t="s">
        <v>891</v>
      </c>
      <c r="J188" s="202"/>
      <c r="K188" s="244"/>
    </row>
    <row r="189" spans="2:11" ht="15" customHeight="1">
      <c r="B189" s="223"/>
      <c r="C189" s="256" t="s">
        <v>896</v>
      </c>
      <c r="D189" s="202"/>
      <c r="E189" s="202"/>
      <c r="F189" s="222" t="s">
        <v>816</v>
      </c>
      <c r="G189" s="202"/>
      <c r="H189" s="202" t="s">
        <v>897</v>
      </c>
      <c r="I189" s="202" t="s">
        <v>898</v>
      </c>
      <c r="J189" s="257" t="s">
        <v>899</v>
      </c>
      <c r="K189" s="244"/>
    </row>
    <row r="190" spans="2:11" ht="15" customHeight="1">
      <c r="B190" s="223"/>
      <c r="C190" s="208" t="s">
        <v>44</v>
      </c>
      <c r="D190" s="202"/>
      <c r="E190" s="202"/>
      <c r="F190" s="222" t="s">
        <v>810</v>
      </c>
      <c r="G190" s="202"/>
      <c r="H190" s="199" t="s">
        <v>900</v>
      </c>
      <c r="I190" s="202" t="s">
        <v>901</v>
      </c>
      <c r="J190" s="202"/>
      <c r="K190" s="244"/>
    </row>
    <row r="191" spans="2:11" ht="15" customHeight="1">
      <c r="B191" s="223"/>
      <c r="C191" s="208" t="s">
        <v>902</v>
      </c>
      <c r="D191" s="202"/>
      <c r="E191" s="202"/>
      <c r="F191" s="222" t="s">
        <v>810</v>
      </c>
      <c r="G191" s="202"/>
      <c r="H191" s="202" t="s">
        <v>903</v>
      </c>
      <c r="I191" s="202" t="s">
        <v>845</v>
      </c>
      <c r="J191" s="202"/>
      <c r="K191" s="244"/>
    </row>
    <row r="192" spans="2:11" ht="15" customHeight="1">
      <c r="B192" s="223"/>
      <c r="C192" s="208" t="s">
        <v>904</v>
      </c>
      <c r="D192" s="202"/>
      <c r="E192" s="202"/>
      <c r="F192" s="222" t="s">
        <v>810</v>
      </c>
      <c r="G192" s="202"/>
      <c r="H192" s="202" t="s">
        <v>905</v>
      </c>
      <c r="I192" s="202" t="s">
        <v>845</v>
      </c>
      <c r="J192" s="202"/>
      <c r="K192" s="244"/>
    </row>
    <row r="193" spans="2:11" ht="15" customHeight="1">
      <c r="B193" s="223"/>
      <c r="C193" s="208" t="s">
        <v>906</v>
      </c>
      <c r="D193" s="202"/>
      <c r="E193" s="202"/>
      <c r="F193" s="222" t="s">
        <v>816</v>
      </c>
      <c r="G193" s="202"/>
      <c r="H193" s="202" t="s">
        <v>907</v>
      </c>
      <c r="I193" s="202" t="s">
        <v>845</v>
      </c>
      <c r="J193" s="202"/>
      <c r="K193" s="244"/>
    </row>
    <row r="194" spans="2:11" ht="15" customHeight="1">
      <c r="B194" s="250"/>
      <c r="C194" s="258"/>
      <c r="D194" s="232"/>
      <c r="E194" s="232"/>
      <c r="F194" s="232"/>
      <c r="G194" s="232"/>
      <c r="H194" s="232"/>
      <c r="I194" s="232"/>
      <c r="J194" s="232"/>
      <c r="K194" s="251"/>
    </row>
    <row r="195" spans="2:11" ht="18.75" customHeight="1">
      <c r="B195" s="199"/>
      <c r="C195" s="202"/>
      <c r="D195" s="202"/>
      <c r="E195" s="202"/>
      <c r="F195" s="222"/>
      <c r="G195" s="202"/>
      <c r="H195" s="202"/>
      <c r="I195" s="202"/>
      <c r="J195" s="202"/>
      <c r="K195" s="199"/>
    </row>
    <row r="196" spans="2:11" ht="18.75" customHeight="1">
      <c r="B196" s="199"/>
      <c r="C196" s="202"/>
      <c r="D196" s="202"/>
      <c r="E196" s="202"/>
      <c r="F196" s="222"/>
      <c r="G196" s="202"/>
      <c r="H196" s="202"/>
      <c r="I196" s="202"/>
      <c r="J196" s="202"/>
      <c r="K196" s="199"/>
    </row>
    <row r="197" spans="2:11" ht="18.75" customHeight="1">
      <c r="B197" s="209"/>
      <c r="C197" s="209"/>
      <c r="D197" s="209"/>
      <c r="E197" s="209"/>
      <c r="F197" s="209"/>
      <c r="G197" s="209"/>
      <c r="H197" s="209"/>
      <c r="I197" s="209"/>
      <c r="J197" s="209"/>
      <c r="K197" s="209"/>
    </row>
    <row r="198" spans="2:11" ht="12">
      <c r="B198" s="191"/>
      <c r="C198" s="192"/>
      <c r="D198" s="192"/>
      <c r="E198" s="192"/>
      <c r="F198" s="192"/>
      <c r="G198" s="192"/>
      <c r="H198" s="192"/>
      <c r="I198" s="192"/>
      <c r="J198" s="192"/>
      <c r="K198" s="193"/>
    </row>
    <row r="199" spans="2:11" ht="22.2">
      <c r="B199" s="194"/>
      <c r="C199" s="311" t="s">
        <v>908</v>
      </c>
      <c r="D199" s="311"/>
      <c r="E199" s="311"/>
      <c r="F199" s="311"/>
      <c r="G199" s="311"/>
      <c r="H199" s="311"/>
      <c r="I199" s="311"/>
      <c r="J199" s="311"/>
      <c r="K199" s="195"/>
    </row>
    <row r="200" spans="2:11" ht="25.5" customHeight="1">
      <c r="B200" s="194"/>
      <c r="C200" s="259" t="s">
        <v>909</v>
      </c>
      <c r="D200" s="259"/>
      <c r="E200" s="259"/>
      <c r="F200" s="259" t="s">
        <v>910</v>
      </c>
      <c r="G200" s="260"/>
      <c r="H200" s="310" t="s">
        <v>911</v>
      </c>
      <c r="I200" s="310"/>
      <c r="J200" s="310"/>
      <c r="K200" s="195"/>
    </row>
    <row r="201" spans="2:11" ht="5.25" customHeight="1">
      <c r="B201" s="223"/>
      <c r="C201" s="220"/>
      <c r="D201" s="220"/>
      <c r="E201" s="220"/>
      <c r="F201" s="220"/>
      <c r="G201" s="202"/>
      <c r="H201" s="220"/>
      <c r="I201" s="220"/>
      <c r="J201" s="220"/>
      <c r="K201" s="244"/>
    </row>
    <row r="202" spans="2:11" ht="15" customHeight="1">
      <c r="B202" s="223"/>
      <c r="C202" s="202" t="s">
        <v>901</v>
      </c>
      <c r="D202" s="202"/>
      <c r="E202" s="202"/>
      <c r="F202" s="222" t="s">
        <v>45</v>
      </c>
      <c r="G202" s="202"/>
      <c r="H202" s="309" t="s">
        <v>912</v>
      </c>
      <c r="I202" s="309"/>
      <c r="J202" s="309"/>
      <c r="K202" s="244"/>
    </row>
    <row r="203" spans="2:11" ht="15" customHeight="1">
      <c r="B203" s="223"/>
      <c r="C203" s="229"/>
      <c r="D203" s="202"/>
      <c r="E203" s="202"/>
      <c r="F203" s="222" t="s">
        <v>46</v>
      </c>
      <c r="G203" s="202"/>
      <c r="H203" s="309" t="s">
        <v>913</v>
      </c>
      <c r="I203" s="309"/>
      <c r="J203" s="309"/>
      <c r="K203" s="244"/>
    </row>
    <row r="204" spans="2:11" ht="15" customHeight="1">
      <c r="B204" s="223"/>
      <c r="C204" s="229"/>
      <c r="D204" s="202"/>
      <c r="E204" s="202"/>
      <c r="F204" s="222" t="s">
        <v>49</v>
      </c>
      <c r="G204" s="202"/>
      <c r="H204" s="309" t="s">
        <v>914</v>
      </c>
      <c r="I204" s="309"/>
      <c r="J204" s="309"/>
      <c r="K204" s="244"/>
    </row>
    <row r="205" spans="2:11" ht="15" customHeight="1">
      <c r="B205" s="223"/>
      <c r="C205" s="202"/>
      <c r="D205" s="202"/>
      <c r="E205" s="202"/>
      <c r="F205" s="222" t="s">
        <v>47</v>
      </c>
      <c r="G205" s="202"/>
      <c r="H205" s="309" t="s">
        <v>915</v>
      </c>
      <c r="I205" s="309"/>
      <c r="J205" s="309"/>
      <c r="K205" s="244"/>
    </row>
    <row r="206" spans="2:11" ht="15" customHeight="1">
      <c r="B206" s="223"/>
      <c r="C206" s="202"/>
      <c r="D206" s="202"/>
      <c r="E206" s="202"/>
      <c r="F206" s="222" t="s">
        <v>48</v>
      </c>
      <c r="G206" s="202"/>
      <c r="H206" s="309" t="s">
        <v>916</v>
      </c>
      <c r="I206" s="309"/>
      <c r="J206" s="309"/>
      <c r="K206" s="244"/>
    </row>
    <row r="207" spans="2:11" ht="15" customHeight="1">
      <c r="B207" s="223"/>
      <c r="C207" s="202"/>
      <c r="D207" s="202"/>
      <c r="E207" s="202"/>
      <c r="F207" s="222"/>
      <c r="G207" s="202"/>
      <c r="H207" s="202"/>
      <c r="I207" s="202"/>
      <c r="J207" s="202"/>
      <c r="K207" s="244"/>
    </row>
    <row r="208" spans="2:11" ht="15" customHeight="1">
      <c r="B208" s="223"/>
      <c r="C208" s="202" t="s">
        <v>857</v>
      </c>
      <c r="D208" s="202"/>
      <c r="E208" s="202"/>
      <c r="F208" s="222" t="s">
        <v>81</v>
      </c>
      <c r="G208" s="202"/>
      <c r="H208" s="309" t="s">
        <v>917</v>
      </c>
      <c r="I208" s="309"/>
      <c r="J208" s="309"/>
      <c r="K208" s="244"/>
    </row>
    <row r="209" spans="2:11" ht="15" customHeight="1">
      <c r="B209" s="223"/>
      <c r="C209" s="229"/>
      <c r="D209" s="202"/>
      <c r="E209" s="202"/>
      <c r="F209" s="222" t="s">
        <v>752</v>
      </c>
      <c r="G209" s="202"/>
      <c r="H209" s="309" t="s">
        <v>753</v>
      </c>
      <c r="I209" s="309"/>
      <c r="J209" s="309"/>
      <c r="K209" s="244"/>
    </row>
    <row r="210" spans="2:11" ht="15" customHeight="1">
      <c r="B210" s="223"/>
      <c r="C210" s="202"/>
      <c r="D210" s="202"/>
      <c r="E210" s="202"/>
      <c r="F210" s="222" t="s">
        <v>750</v>
      </c>
      <c r="G210" s="202"/>
      <c r="H210" s="309" t="s">
        <v>918</v>
      </c>
      <c r="I210" s="309"/>
      <c r="J210" s="309"/>
      <c r="K210" s="244"/>
    </row>
    <row r="211" spans="2:11" ht="15" customHeight="1">
      <c r="B211" s="261"/>
      <c r="C211" s="229"/>
      <c r="D211" s="229"/>
      <c r="E211" s="229"/>
      <c r="F211" s="222" t="s">
        <v>754</v>
      </c>
      <c r="G211" s="208"/>
      <c r="H211" s="308" t="s">
        <v>755</v>
      </c>
      <c r="I211" s="308"/>
      <c r="J211" s="308"/>
      <c r="K211" s="262"/>
    </row>
    <row r="212" spans="2:11" ht="15" customHeight="1">
      <c r="B212" s="261"/>
      <c r="C212" s="229"/>
      <c r="D212" s="229"/>
      <c r="E212" s="229"/>
      <c r="F212" s="222" t="s">
        <v>756</v>
      </c>
      <c r="G212" s="208"/>
      <c r="H212" s="308" t="s">
        <v>722</v>
      </c>
      <c r="I212" s="308"/>
      <c r="J212" s="308"/>
      <c r="K212" s="262"/>
    </row>
    <row r="213" spans="2:11" ht="15" customHeight="1">
      <c r="B213" s="261"/>
      <c r="C213" s="229"/>
      <c r="D213" s="229"/>
      <c r="E213" s="229"/>
      <c r="F213" s="263"/>
      <c r="G213" s="208"/>
      <c r="H213" s="264"/>
      <c r="I213" s="264"/>
      <c r="J213" s="264"/>
      <c r="K213" s="262"/>
    </row>
    <row r="214" spans="2:11" ht="15" customHeight="1">
      <c r="B214" s="261"/>
      <c r="C214" s="202" t="s">
        <v>881</v>
      </c>
      <c r="D214" s="229"/>
      <c r="E214" s="229"/>
      <c r="F214" s="222">
        <v>1</v>
      </c>
      <c r="G214" s="208"/>
      <c r="H214" s="308" t="s">
        <v>919</v>
      </c>
      <c r="I214" s="308"/>
      <c r="J214" s="308"/>
      <c r="K214" s="262"/>
    </row>
    <row r="215" spans="2:11" ht="15" customHeight="1">
      <c r="B215" s="261"/>
      <c r="C215" s="229"/>
      <c r="D215" s="229"/>
      <c r="E215" s="229"/>
      <c r="F215" s="222">
        <v>2</v>
      </c>
      <c r="G215" s="208"/>
      <c r="H215" s="308" t="s">
        <v>920</v>
      </c>
      <c r="I215" s="308"/>
      <c r="J215" s="308"/>
      <c r="K215" s="262"/>
    </row>
    <row r="216" spans="2:11" ht="15" customHeight="1">
      <c r="B216" s="261"/>
      <c r="C216" s="229"/>
      <c r="D216" s="229"/>
      <c r="E216" s="229"/>
      <c r="F216" s="222">
        <v>3</v>
      </c>
      <c r="G216" s="208"/>
      <c r="H216" s="308" t="s">
        <v>921</v>
      </c>
      <c r="I216" s="308"/>
      <c r="J216" s="308"/>
      <c r="K216" s="262"/>
    </row>
    <row r="217" spans="2:11" ht="15" customHeight="1">
      <c r="B217" s="261"/>
      <c r="C217" s="229"/>
      <c r="D217" s="229"/>
      <c r="E217" s="229"/>
      <c r="F217" s="222">
        <v>4</v>
      </c>
      <c r="G217" s="208"/>
      <c r="H217" s="308" t="s">
        <v>922</v>
      </c>
      <c r="I217" s="308"/>
      <c r="J217" s="308"/>
      <c r="K217" s="262"/>
    </row>
    <row r="218" spans="2:11" ht="12.75" customHeight="1">
      <c r="B218" s="265"/>
      <c r="C218" s="266"/>
      <c r="D218" s="266"/>
      <c r="E218" s="266"/>
      <c r="F218" s="266"/>
      <c r="G218" s="266"/>
      <c r="H218" s="266"/>
      <c r="I218" s="266"/>
      <c r="J218" s="266"/>
      <c r="K218" s="267"/>
    </row>
  </sheetData>
  <sheetProtection formatCells="0" formatColumns="0" formatRows="0" insertColumns="0" insertRows="0" insertHyperlinks="0" deleteColumns="0" deleteRows="0" sort="0" autoFilter="0" pivotTables="0"/>
  <mergeCells count="77"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  <mergeCell ref="C52:J52"/>
    <mergeCell ref="C54:J54"/>
    <mergeCell ref="C55:J55"/>
    <mergeCell ref="D61:J61"/>
    <mergeCell ref="C57:J57"/>
    <mergeCell ref="D58:J58"/>
    <mergeCell ref="D59:J59"/>
    <mergeCell ref="D60:J60"/>
    <mergeCell ref="D47:J47"/>
    <mergeCell ref="E48:J48"/>
    <mergeCell ref="E49:J49"/>
    <mergeCell ref="D51:J51"/>
    <mergeCell ref="E50:J50"/>
    <mergeCell ref="D16:J16"/>
    <mergeCell ref="D17:J17"/>
    <mergeCell ref="F18:J18"/>
    <mergeCell ref="D33:J33"/>
    <mergeCell ref="D34:J34"/>
    <mergeCell ref="C3:J3"/>
    <mergeCell ref="C9:J9"/>
    <mergeCell ref="D10:J10"/>
    <mergeCell ref="D15:J15"/>
    <mergeCell ref="C4:J4"/>
    <mergeCell ref="C6:J6"/>
    <mergeCell ref="C7:J7"/>
    <mergeCell ref="D11:J11"/>
    <mergeCell ref="F20:J20"/>
    <mergeCell ref="F23:J23"/>
    <mergeCell ref="F21:J21"/>
    <mergeCell ref="F22:J22"/>
    <mergeCell ref="F19:J19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G42:J42"/>
    <mergeCell ref="G41:J41"/>
    <mergeCell ref="G43:J43"/>
    <mergeCell ref="G44:J44"/>
    <mergeCell ref="G45:J45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101 - Silnice II-112 -...</vt:lpstr>
      <vt:lpstr>SO 103 - Silnice II-112 -...</vt:lpstr>
      <vt:lpstr>SO 800 - Vedlejší rozpočt...</vt:lpstr>
      <vt:lpstr>Pokyny pro vyplnění</vt:lpstr>
      <vt:lpstr>'Rekapitulace stavby'!Názvy_tisku</vt:lpstr>
      <vt:lpstr>'SO 101 - Silnice II-112 -...'!Názvy_tisku</vt:lpstr>
      <vt:lpstr>'SO 103 - Silnice II-112 -...'!Názvy_tisku</vt:lpstr>
      <vt:lpstr>'SO 800 - Vedlejší rozpočt...'!Názvy_tisku</vt:lpstr>
      <vt:lpstr>'Pokyny pro vyplnění'!Oblast_tisku</vt:lpstr>
      <vt:lpstr>'Rekapitulace stavby'!Oblast_tisku</vt:lpstr>
      <vt:lpstr>'SO 101 - Silnice II-112 -...'!Oblast_tisku</vt:lpstr>
      <vt:lpstr>'SO 103 - Silnice II-112 -...'!Oblast_tisku</vt:lpstr>
      <vt:lpstr>'SO 800 - Vedlejší rozpočt...'!Oblast_tisku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Krchová, Gabriela</dc:creator>
  <cp:lastModifiedBy>Krchová Gabriela</cp:lastModifiedBy>
  <dcterms:created xsi:type="dcterms:W3CDTF">2019-01-17T09:04:11Z</dcterms:created>
  <dcterms:modified xsi:type="dcterms:W3CDTF">2019-01-17T09:06:18Z</dcterms:modified>
</cp:coreProperties>
</file>